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remissas" sheetId="1" state="visible" r:id="rId3"/>
    <sheet name="Fluxo Mensal" sheetId="2" state="visible" r:id="rId4"/>
    <sheet name="Resumo Anual" sheetId="3" state="visible" r:id="rId5"/>
    <sheet name="Notas e Fonte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<sst xmlns="http://schemas.openxmlformats.org/spreadsheetml/2006/main" count="86" uniqueCount="86">
  <si>
    <t xml:space="preserve">UFV Monte Azul I e II — Premissas da Projeção Financeira</t>
  </si>
  <si>
    <t xml:space="preserve">Projeto RTB (Ready to Build) — estimativas proporcionais baseadas em UFV Montes Claros +5%</t>
  </si>
  <si>
    <t xml:space="preserve">CAPACIDADE TÉCNICA (estimativa proporcional a Montes Claros)</t>
  </si>
  <si>
    <t xml:space="preserve">Potência nominal / injeção (kWac)</t>
  </si>
  <si>
    <t xml:space="preserve">Potência de pico estimada (kWp)</t>
  </si>
  <si>
    <t xml:space="preserve">Geração anual estimada (kWh)</t>
  </si>
  <si>
    <t xml:space="preserve">Performance Ratio de referência</t>
  </si>
  <si>
    <t xml:space="preserve">CAPEX total (R$)</t>
  </si>
  <si>
    <t xml:space="preserve">◄ fonte: Grão Mogol &amp; Monte Azul.txt — CAPEX unitário R$3,5M/MWp</t>
  </si>
  <si>
    <t xml:space="preserve">CRONOGRAMA E VIDA ÚTIL</t>
  </si>
  <si>
    <t xml:space="preserve">Data prevista de entrada em operação (obra pronta / COD)</t>
  </si>
  <si>
    <t xml:space="preserve">◄ hoje (04/08/2026) + 9 meses, conforme informado pelo usuário</t>
  </si>
  <si>
    <t xml:space="preserve">Carência até o 1º recebimento (meses)</t>
  </si>
  <si>
    <t xml:space="preserve">◄ mesma lógica do Contrato de O&amp;M de Montes Claros (Cláusula 3.7): carência de 4 meses</t>
  </si>
  <si>
    <t xml:space="preserve">Prazo de vida útil (anos)</t>
  </si>
  <si>
    <t xml:space="preserve">PREMISSAS DE RECEITA E RESULTADO</t>
  </si>
  <si>
    <t xml:space="preserve">Receita bruta unitária (R$/kWh)</t>
  </si>
  <si>
    <t xml:space="preserve">◄ real, do doc. "Grão Mogol &amp; Monte Azul.txt" (mesma referência usada p/ os 2 projetos)</t>
  </si>
  <si>
    <t xml:space="preserve">Reajuste anual assumido (proxy IGP-M)</t>
  </si>
  <si>
    <t xml:space="preserve">◄ mesma premissa usada nos modelos de Montes Claros / Paraisópolis</t>
  </si>
  <si>
    <t xml:space="preserve">Degradação anual dos módulos</t>
  </si>
  <si>
    <t xml:space="preserve">OPEX (% da receita bruta)</t>
  </si>
  <si>
    <t xml:space="preserve">◄ real, do documento-fonte (7,5%)</t>
  </si>
  <si>
    <t xml:space="preserve">PIS + COFINS (% da receita bruta)</t>
  </si>
  <si>
    <t xml:space="preserve">◄ regime cumulativo do Lucro Presumido: 0,65% + 3,00%</t>
  </si>
  <si>
    <t xml:space="preserve">IRPJ + CSLL (% da receita bruta)</t>
  </si>
  <si>
    <t xml:space="preserve">◄ presunção de 32%; soma com PIS/COFINS = 12,71% de carga total</t>
  </si>
  <si>
    <t xml:space="preserve">ANO 1 — GERAÇÃO E RECEITA MENSAL ESTIMADA (perfil sazonal de Montes Claros, escalado)</t>
  </si>
  <si>
    <t xml:space="preserve">Mês</t>
  </si>
  <si>
    <t xml:space="preserve">Geração estimada (kWh)</t>
  </si>
  <si>
    <t xml:space="preserve">Receita estimada (R$)</t>
  </si>
  <si>
    <t xml:space="preserve">Janeiro</t>
  </si>
  <si>
    <t xml:space="preserve">Fevereiro</t>
  </si>
  <si>
    <t xml:space="preserve">Março</t>
  </si>
  <si>
    <t xml:space="preserve">Abril</t>
  </si>
  <si>
    <t xml:space="preserve">Maio</t>
  </si>
  <si>
    <t xml:space="preserve">Junho</t>
  </si>
  <si>
    <t xml:space="preserve">Julho</t>
  </si>
  <si>
    <t xml:space="preserve">Agosto</t>
  </si>
  <si>
    <t xml:space="preserve">Setembro</t>
  </si>
  <si>
    <t xml:space="preserve">Outubro</t>
  </si>
  <si>
    <t xml:space="preserve">Novembro</t>
  </si>
  <si>
    <t xml:space="preserve">Dezembro</t>
  </si>
  <si>
    <t xml:space="preserve">Total Ano 1</t>
  </si>
  <si>
    <t xml:space="preserve">Metodologia: o documento-fonte ("Grão Mogol &amp; Monte Azul.txt") define a geração destes projetos como proporcional à geração de UFV Montes Claros (+5%), sem detalhar sazonalidade própria. Por isso, a distribuição mensal usa a mesma forma sazonal real da Montes Claros (Anexo III do Contrato de O&amp;M), escalada para bater com a geração anual estimada deste projeto. O Ano 1 assim calculado confere exatamente com a Receita Bruta informada no documento-fonte.</t>
  </si>
  <si>
    <t xml:space="preserve">VALUATION DE REFERÊNCIA (documento-fonte, não recalculado neste modelo)</t>
  </si>
  <si>
    <t xml:space="preserve">Valor RTB atual (R$)</t>
  </si>
  <si>
    <t xml:space="preserve">Valuation pós-construção — mínimo (R$)</t>
  </si>
  <si>
    <t xml:space="preserve">Valuation pós-construção — máximo (R$)</t>
  </si>
  <si>
    <t xml:space="preserve">Múltiplo de valorização</t>
  </si>
  <si>
    <t xml:space="preserve">17x - 20x</t>
  </si>
  <si>
    <t xml:space="preserve">UFV Monte Azul I e II — Fluxo Mensal (30 anos de geração / recebimento)</t>
  </si>
  <si>
    <t xml:space="preserve">Nº mês (geração)</t>
  </si>
  <si>
    <t xml:space="preserve">Ano operação</t>
  </si>
  <si>
    <t xml:space="preserve">Mês-base (1-12)</t>
  </si>
  <si>
    <t xml:space="preserve">Data geração</t>
  </si>
  <si>
    <t xml:space="preserve">Data recebimento</t>
  </si>
  <si>
    <t xml:space="preserve">Geração projetada (kWh)</t>
  </si>
  <si>
    <t xml:space="preserve">Receita projetada (R$)</t>
  </si>
  <si>
    <t xml:space="preserve">UFV Monte Azul I e II — Resumo Anual da Projeção</t>
  </si>
  <si>
    <t xml:space="preserve">Ano
operação</t>
  </si>
  <si>
    <t xml:space="preserve">Ano civil</t>
  </si>
  <si>
    <t xml:space="preserve">Receita Bruta</t>
  </si>
  <si>
    <t xml:space="preserve">(−) PIS/COFINS</t>
  </si>
  <si>
    <t xml:space="preserve">Receita Líquida</t>
  </si>
  <si>
    <t xml:space="preserve">(−) OPEX</t>
  </si>
  <si>
    <t xml:space="preserve">EBITDA</t>
  </si>
  <si>
    <t xml:space="preserve">Margem
EBITDA</t>
  </si>
  <si>
    <t xml:space="preserve">(−) IRPJ/CSLL</t>
  </si>
  <si>
    <t xml:space="preserve">CFADS</t>
  </si>
  <si>
    <t xml:space="preserve">Margem</t>
  </si>
  <si>
    <t xml:space="preserve">Total</t>
  </si>
  <si>
    <t xml:space="preserve">CFADS (Cash Flow Available for Debt Service) é o caixa disponível para o serviço da dívida: receita bruta menos PIS e COFINS, menos OPEX, menos IRPJ e CSLL. Não desconta depreciação, que não movimenta caixa, nem despesa financeira, que é justamente o compromisso que se quer cobrir. Na DFC (CPC 03) equivale ao Caixa Líquido Gerado pelas Atividades Operacionais, assumindo capital de giro estável. Não confundir com lucro líquido contábil, que seria menor por descontar depreciação e juros. Cascata contábil (Lucro Presumido): Receita Bruta menos PIS e COFINS dá a Receita Líquida; menos OPEX dá o EBITDA; menos IRPJ e CSLL dá o Resultado. PIS e COFINS a 3,65% da receita bruta no regime cumulativo. IRPJ e CSLL a 9,06% da receita bruta, correspondendo a 15% de IRPJ e 9% de CSLL sobre presunção de 32%, mais adicional; a decomposição exata deve ser confirmada com o contador, e a carga total de 12,71% é a premissa confirmada pelo usuário. O Resultado não desconta depreciação nem despesa financeira: é o caixa operacional após tributos, usado como CFADS.</t>
  </si>
  <si>
    <t xml:space="preserve">Notas, premissas e fontes</t>
  </si>
  <si>
    <t xml:space="preserve">Escopo e status do projeto</t>
  </si>
  <si>
    <t xml:space="preserve">UFV Monte Azul I e II está em estágio RTB (Ready to Build) — obra ainda não iniciada. Todos os dados técnicos e financeiros são estimativas proporcionais baseadas em UFV Montes Claros (+5%), conforme o documento-fonte.</t>
  </si>
  <si>
    <t xml:space="preserve">Fonte dos dados</t>
  </si>
  <si>
    <t xml:space="preserve">Documento "Grão Mogol &amp; Monte Azul.txt": capacidade técnica, geração anual estimada, CAPEX, receita bruta (R$0,64/kWh), OPEX (7,5%) e resultado líquido (implica 12,71% de tributos sobre o EBITDA, mesma taxa efetiva usada nos modelos de Montes Claros e Paraisópolis).</t>
  </si>
  <si>
    <t xml:space="preserve">Cronograma</t>
  </si>
  <si>
    <t xml:space="preserve">Obra pronta / entrada em operação em 9 meses a partir de hoje (04/08/2026) = 01/05/2027, conforme informado pelo usuário. Primeiro recebimento de caixa 4 meses depois (01/09/2027), replicando a carência do Contrato de O&amp;M de Montes Claros (Cláusula 3.7).</t>
  </si>
  <si>
    <t xml:space="preserve">Sazonalidade mensal</t>
  </si>
  <si>
    <t xml:space="preserve">O documento-fonte não detalha sazonalidade própria para este projeto — a distribuição mensal usa o mesmo perfil sazonal real de Montes Claros (Anexo III do Contrato de O&amp;M), escalado para bater com a geração anual estimada aqui. O Ano 1 resultante confere exatamente com a Receita Bruta do documento-fonte.</t>
  </si>
  <si>
    <t xml:space="preserve">Premissas que exigem confirmação do usuário</t>
  </si>
  <si>
    <t xml:space="preserve">Taxa de reajuste anual (5,5% a.a., mesma premissa dos outros modelos) e degradação anual dos módulos (0,5% a.a.) — ajustáveis em Premissas!B18 e B19. Data de operação e carência já confirmadas pelo usuário.</t>
  </si>
  <si>
    <t xml:space="preserve">Itens não modelados</t>
  </si>
  <si>
    <t xml:space="preserve">Financiamento/dívida do CAPEX (não há estrutura de dívida detalhada no documento-fonte, diferente de Montes Claros/Paraisópolis) e a faixa de valuation pós-construção (apenas replicada como referência na aba Premissas, não recalculada).</t>
  </si>
</sst>
</file>

<file path=xl/styles.xml><?xml version="1.0" encoding="utf-8"?>
<styleSheet xmlns="http://schemas.openxmlformats.org/spreadsheetml/2006/main">
  <numFmts count="10">
    <numFmt numFmtId="164" formatCode="General"/>
    <numFmt numFmtId="165" formatCode="0"/>
    <numFmt numFmtId="166" formatCode="#,##0"/>
    <numFmt numFmtId="167" formatCode="0.00%"/>
    <numFmt numFmtId="168" formatCode="#,##0;\(#,##0\);\-"/>
    <numFmt numFmtId="169" formatCode="dd/mm/yyyy"/>
    <numFmt numFmtId="170" formatCode="0.00"/>
    <numFmt numFmtId="171" formatCode="#,##0.00;\(#,##0.00\);\-"/>
    <numFmt numFmtId="172" formatCode="mmm/yyyy"/>
    <numFmt numFmtId="173" formatCode="0.0%"/>
  </numFmts>
  <fonts count="15">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0"/>
      <color rgb="FF666666"/>
      <name val="Arial"/>
      <family val="0"/>
      <charset val="1"/>
    </font>
    <font>
      <b val="true"/>
      <sz val="11"/>
      <color rgb="FFFFFFFF"/>
      <name val="Arial"/>
      <family val="0"/>
      <charset val="1"/>
    </font>
    <font>
      <sz val="11"/>
      <color rgb="FF000000"/>
      <name val="Arial"/>
      <family val="0"/>
      <charset val="1"/>
    </font>
    <font>
      <sz val="11"/>
      <color rgb="FF0000FF"/>
      <name val="Arial"/>
      <family val="0"/>
      <charset val="1"/>
    </font>
    <font>
      <i val="true"/>
      <sz val="9"/>
      <color rgb="FF808080"/>
      <name val="Arial"/>
      <family val="0"/>
      <charset val="1"/>
    </font>
    <font>
      <sz val="11"/>
      <name val="Arial"/>
      <family val="0"/>
      <charset val="1"/>
    </font>
    <font>
      <i val="true"/>
      <sz val="9"/>
      <color rgb="FF5C6B74"/>
      <name val="Arial"/>
      <family val="0"/>
      <charset val="1"/>
    </font>
    <font>
      <b val="true"/>
      <sz val="11"/>
      <name val="Arial"/>
      <family val="0"/>
      <charset val="1"/>
    </font>
    <font>
      <b val="true"/>
      <sz val="13"/>
      <color rgb="FF1F4E78"/>
      <name val="Arial"/>
      <family val="0"/>
      <charset val="1"/>
    </font>
    <font>
      <sz val="11"/>
      <color rgb="FFB5573A"/>
      <name val="Arial"/>
      <family val="0"/>
      <charset val="1"/>
    </font>
  </fonts>
  <fills count="9">
    <fill>
      <patternFill patternType="none"/>
    </fill>
    <fill>
      <patternFill patternType="gray125"/>
    </fill>
    <fill>
      <patternFill patternType="solid">
        <fgColor rgb="FF1F4E78"/>
        <bgColor rgb="FF003366"/>
      </patternFill>
    </fill>
    <fill>
      <patternFill patternType="solid">
        <fgColor rgb="FF4472C4"/>
        <bgColor rgb="FF5C6B74"/>
      </patternFill>
    </fill>
    <fill>
      <patternFill patternType="solid">
        <fgColor rgb="FFD9E1F2"/>
        <bgColor rgb="FFD9D9D9"/>
      </patternFill>
    </fill>
    <fill>
      <patternFill patternType="solid">
        <fgColor rgb="FFF2F2F2"/>
        <bgColor rgb="FFEAF3EC"/>
      </patternFill>
    </fill>
    <fill>
      <patternFill patternType="solid">
        <fgColor rgb="FFEAF0F7"/>
        <bgColor rgb="FFEAF3EC"/>
      </patternFill>
    </fill>
    <fill>
      <patternFill patternType="solid">
        <fgColor rgb="FFEAF3EC"/>
        <bgColor rgb="FFEAF0F7"/>
      </patternFill>
    </fill>
    <fill>
      <patternFill patternType="solid">
        <fgColor rgb="FFBFBFBF"/>
        <bgColor rgb="FFD9D9D9"/>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9" fontId="8" fillId="0" borderId="0" xfId="0" applyFont="true" applyBorder="false" applyAlignment="true" applyProtection="false">
      <alignment horizontal="general" vertical="bottom" textRotation="0" wrapText="false" indent="0" shrinkToFit="false"/>
      <protection locked="true" hidden="false"/>
    </xf>
    <xf numFmtId="170" fontId="8"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6" fillId="3" borderId="1" xfId="0" applyFont="true" applyBorder="true" applyAlignment="true" applyProtection="false">
      <alignment horizontal="center" vertical="bottom" textRotation="0" wrapText="true" indent="0" shrinkToFit="false"/>
      <protection locked="true" hidden="false"/>
    </xf>
    <xf numFmtId="164" fontId="0" fillId="0" borderId="1" xfId="0" applyFont="true" applyBorder="true" applyAlignment="true" applyProtection="false">
      <alignment horizontal="general" vertical="bottom" textRotation="0" wrapText="false" indent="0" shrinkToFit="false"/>
      <protection locked="true" hidden="false"/>
    </xf>
    <xf numFmtId="166" fontId="0" fillId="0" borderId="1" xfId="0" applyFont="false" applyBorder="true" applyAlignment="true" applyProtection="false">
      <alignment horizontal="general" vertical="bottom" textRotation="0" wrapText="false" indent="0" shrinkToFit="false"/>
      <protection locked="true" hidden="false"/>
    </xf>
    <xf numFmtId="171" fontId="0" fillId="0" borderId="1" xfId="0" applyFont="false" applyBorder="true" applyAlignment="tru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general" vertical="bottom" textRotation="0" wrapText="false" indent="0" shrinkToFit="false"/>
      <protection locked="true" hidden="false"/>
    </xf>
    <xf numFmtId="166" fontId="12" fillId="4" borderId="1" xfId="0" applyFont="true" applyBorder="true" applyAlignment="true" applyProtection="false">
      <alignment horizontal="general" vertical="bottom" textRotation="0" wrapText="false" indent="0" shrinkToFit="false"/>
      <protection locked="true" hidden="false"/>
    </xf>
    <xf numFmtId="171" fontId="12" fillId="4" borderId="1"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bottom" textRotation="0" wrapText="true" indent="0" shrinkToFit="false"/>
      <protection locked="true" hidden="false"/>
    </xf>
    <xf numFmtId="168"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bottom" textRotation="0" wrapText="true" indent="0" shrinkToFit="false"/>
      <protection locked="true" hidden="false"/>
    </xf>
    <xf numFmtId="165" fontId="0" fillId="0" borderId="1" xfId="0" applyFont="false" applyBorder="true" applyAlignment="true" applyProtection="false">
      <alignment horizontal="general" vertical="bottom" textRotation="0" wrapText="false" indent="0" shrinkToFit="false"/>
      <protection locked="true" hidden="false"/>
    </xf>
    <xf numFmtId="172" fontId="0" fillId="0" borderId="1" xfId="0" applyFont="false" applyBorder="true" applyAlignment="true" applyProtection="false">
      <alignment horizontal="general" vertical="bottom" textRotation="0" wrapText="false" indent="0" shrinkToFit="false"/>
      <protection locked="true" hidden="false"/>
    </xf>
    <xf numFmtId="165" fontId="0" fillId="5" borderId="1" xfId="0" applyFont="false" applyBorder="true" applyAlignment="true" applyProtection="false">
      <alignment horizontal="general" vertical="bottom" textRotation="0" wrapText="false" indent="0" shrinkToFit="false"/>
      <protection locked="true" hidden="false"/>
    </xf>
    <xf numFmtId="172" fontId="0" fillId="5" borderId="1" xfId="0" applyFont="false" applyBorder="true" applyAlignment="true" applyProtection="false">
      <alignment horizontal="general" vertical="bottom" textRotation="0" wrapText="false" indent="0" shrinkToFit="false"/>
      <protection locked="true" hidden="false"/>
    </xf>
    <xf numFmtId="166" fontId="0" fillId="5" borderId="1" xfId="0" applyFont="false" applyBorder="true" applyAlignment="true" applyProtection="false">
      <alignment horizontal="general" vertical="bottom" textRotation="0" wrapText="false" indent="0" shrinkToFit="false"/>
      <protection locked="true" hidden="false"/>
    </xf>
    <xf numFmtId="171" fontId="0" fillId="5" borderId="1" xfId="0" applyFont="fals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center" vertical="center" textRotation="0" wrapText="true" indent="0" shrinkToFit="false"/>
      <protection locked="true" hidden="false"/>
    </xf>
    <xf numFmtId="165" fontId="10" fillId="0" borderId="2" xfId="0" applyFont="true" applyBorder="true" applyAlignment="true" applyProtection="false">
      <alignment horizontal="general" vertical="bottom" textRotation="0" wrapText="false" indent="0" shrinkToFit="false"/>
      <protection locked="true" hidden="false"/>
    </xf>
    <xf numFmtId="168" fontId="10" fillId="0" borderId="2" xfId="0" applyFont="true" applyBorder="true" applyAlignment="true" applyProtection="false">
      <alignment horizontal="general" vertical="bottom" textRotation="0" wrapText="false" indent="0" shrinkToFit="false"/>
      <protection locked="true" hidden="false"/>
    </xf>
    <xf numFmtId="168" fontId="14" fillId="0" borderId="2" xfId="0" applyFont="true" applyBorder="true" applyAlignment="true" applyProtection="false">
      <alignment horizontal="general" vertical="bottom" textRotation="0" wrapText="false" indent="0" shrinkToFit="false"/>
      <protection locked="true" hidden="false"/>
    </xf>
    <xf numFmtId="168" fontId="12" fillId="6" borderId="2" xfId="0" applyFont="true" applyBorder="true" applyAlignment="true" applyProtection="false">
      <alignment horizontal="general" vertical="bottom" textRotation="0" wrapText="false" indent="0" shrinkToFit="false"/>
      <protection locked="true" hidden="false"/>
    </xf>
    <xf numFmtId="173" fontId="10" fillId="0" borderId="2" xfId="0" applyFont="true" applyBorder="true" applyAlignment="true" applyProtection="false">
      <alignment horizontal="general" vertical="bottom" textRotation="0" wrapText="false" indent="0" shrinkToFit="false"/>
      <protection locked="true" hidden="false"/>
    </xf>
    <xf numFmtId="168" fontId="12" fillId="7" borderId="2" xfId="0" applyFont="true" applyBorder="true" applyAlignment="true" applyProtection="false">
      <alignment horizontal="general" vertical="bottom" textRotation="0" wrapText="false" indent="0" shrinkToFit="false"/>
      <protection locked="true" hidden="false"/>
    </xf>
    <xf numFmtId="164" fontId="12" fillId="8" borderId="0" xfId="0" applyFont="true" applyBorder="false" applyAlignment="true" applyProtection="false">
      <alignment horizontal="general" vertical="bottom" textRotation="0" wrapText="false" indent="0" shrinkToFit="false"/>
      <protection locked="true" hidden="false"/>
    </xf>
    <xf numFmtId="164" fontId="0" fillId="8" borderId="0" xfId="0" applyFont="false" applyBorder="false" applyAlignment="true" applyProtection="false">
      <alignment horizontal="general" vertical="bottom" textRotation="0" wrapText="false" indent="0" shrinkToFit="false"/>
      <protection locked="true" hidden="false"/>
    </xf>
    <xf numFmtId="168" fontId="12" fillId="8"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666666"/>
      <rgbColor rgb="FF800080"/>
      <rgbColor rgb="FF008080"/>
      <rgbColor rgb="FFBFBFBF"/>
      <rgbColor rgb="FF808080"/>
      <rgbColor rgb="FF9999FF"/>
      <rgbColor rgb="FFB5573A"/>
      <rgbColor rgb="FFF2F2F2"/>
      <rgbColor rgb="FFEAF3EC"/>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AF0F7"/>
      <rgbColor rgb="FFD9E1F2"/>
      <rgbColor rgb="FFFFFF99"/>
      <rgbColor rgb="FF99CCFF"/>
      <rgbColor rgb="FFFF99CC"/>
      <rgbColor rgb="FFCC99FF"/>
      <rgbColor rgb="FFFFCC99"/>
      <rgbColor rgb="FF4472C4"/>
      <rgbColor rgb="FF33CCCC"/>
      <rgbColor rgb="FF99CC00"/>
      <rgbColor rgb="FFFFCC00"/>
      <rgbColor rgb="FFFF9900"/>
      <rgbColor rgb="FFFF6600"/>
      <rgbColor rgb="FF5C6B74"/>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46"/>
    <col collapsed="false" customWidth="true" hidden="false" outlineLevel="0" max="2" min="2" style="1" width="18"/>
    <col collapsed="false" customWidth="true" hidden="false" outlineLevel="0" max="6" min="3" style="1" width="16"/>
  </cols>
  <sheetData>
    <row r="1" customFormat="false" ht="17.25" hidden="false" customHeight="true" outlineLevel="0" collapsed="false">
      <c r="A1" s="2" t="s">
        <v>0</v>
      </c>
    </row>
    <row r="2" customFormat="false" ht="15" hidden="false" customHeight="true" outlineLevel="0" collapsed="false">
      <c r="A2" s="3" t="s">
        <v>1</v>
      </c>
    </row>
    <row r="4" customFormat="false" ht="18" hidden="false" customHeight="true" outlineLevel="0" collapsed="false">
      <c r="A4" s="4" t="s">
        <v>2</v>
      </c>
      <c r="B4" s="5"/>
      <c r="C4" s="5"/>
      <c r="D4" s="5"/>
      <c r="E4" s="5"/>
    </row>
    <row r="5" customFormat="false" ht="15" hidden="false" customHeight="true" outlineLevel="0" collapsed="false">
      <c r="A5" s="6" t="s">
        <v>3</v>
      </c>
      <c r="B5" s="7" t="n">
        <v>4500</v>
      </c>
    </row>
    <row r="6" customFormat="false" ht="15" hidden="false" customHeight="true" outlineLevel="0" collapsed="false">
      <c r="A6" s="6" t="s">
        <v>4</v>
      </c>
      <c r="B6" s="7" t="n">
        <v>5712</v>
      </c>
    </row>
    <row r="7" customFormat="false" ht="15" hidden="false" customHeight="true" outlineLevel="0" collapsed="false">
      <c r="A7" s="6" t="s">
        <v>5</v>
      </c>
      <c r="B7" s="8" t="n">
        <v>10269000</v>
      </c>
    </row>
    <row r="8" customFormat="false" ht="15" hidden="false" customHeight="true" outlineLevel="0" collapsed="false">
      <c r="A8" s="6" t="s">
        <v>6</v>
      </c>
      <c r="B8" s="9" t="n">
        <v>0.805</v>
      </c>
    </row>
    <row r="9" customFormat="false" ht="15" hidden="false" customHeight="true" outlineLevel="0" collapsed="false">
      <c r="A9" s="6" t="s">
        <v>7</v>
      </c>
      <c r="B9" s="10" t="n">
        <v>20160000</v>
      </c>
      <c r="C9" s="11" t="s">
        <v>8</v>
      </c>
    </row>
    <row r="11" customFormat="false" ht="18" hidden="false" customHeight="true" outlineLevel="0" collapsed="false">
      <c r="A11" s="4" t="s">
        <v>9</v>
      </c>
      <c r="B11" s="5"/>
      <c r="C11" s="5"/>
      <c r="D11" s="5"/>
      <c r="E11" s="5"/>
    </row>
    <row r="12" customFormat="false" ht="15" hidden="false" customHeight="true" outlineLevel="0" collapsed="false">
      <c r="A12" s="6" t="s">
        <v>10</v>
      </c>
      <c r="B12" s="12" t="n">
        <v>46508</v>
      </c>
      <c r="C12" s="11" t="s">
        <v>11</v>
      </c>
    </row>
    <row r="13" customFormat="false" ht="15" hidden="false" customHeight="true" outlineLevel="0" collapsed="false">
      <c r="A13" s="6" t="s">
        <v>12</v>
      </c>
      <c r="B13" s="7" t="n">
        <v>4</v>
      </c>
      <c r="C13" s="11" t="s">
        <v>13</v>
      </c>
    </row>
    <row r="14" customFormat="false" ht="15" hidden="false" customHeight="true" outlineLevel="0" collapsed="false">
      <c r="A14" s="6" t="s">
        <v>14</v>
      </c>
      <c r="B14" s="7" t="n">
        <v>30</v>
      </c>
    </row>
    <row r="16" customFormat="false" ht="18" hidden="false" customHeight="true" outlineLevel="0" collapsed="false">
      <c r="A16" s="4" t="s">
        <v>15</v>
      </c>
      <c r="B16" s="5"/>
      <c r="C16" s="5"/>
      <c r="D16" s="5"/>
      <c r="E16" s="5"/>
    </row>
    <row r="17" customFormat="false" ht="15" hidden="false" customHeight="true" outlineLevel="0" collapsed="false">
      <c r="A17" s="6" t="s">
        <v>16</v>
      </c>
      <c r="B17" s="13" t="n">
        <v>0.64</v>
      </c>
      <c r="C17" s="11" t="s">
        <v>17</v>
      </c>
    </row>
    <row r="18" customFormat="false" ht="15" hidden="false" customHeight="true" outlineLevel="0" collapsed="false">
      <c r="A18" s="6" t="s">
        <v>18</v>
      </c>
      <c r="B18" s="9" t="n">
        <v>0.055</v>
      </c>
      <c r="C18" s="11" t="s">
        <v>19</v>
      </c>
    </row>
    <row r="19" customFormat="false" ht="15" hidden="false" customHeight="true" outlineLevel="0" collapsed="false">
      <c r="A19" s="6" t="s">
        <v>20</v>
      </c>
      <c r="B19" s="9" t="n">
        <v>0.005</v>
      </c>
    </row>
    <row r="20" customFormat="false" ht="15" hidden="false" customHeight="true" outlineLevel="0" collapsed="false">
      <c r="A20" s="6" t="s">
        <v>21</v>
      </c>
      <c r="B20" s="9" t="n">
        <v>0.075</v>
      </c>
      <c r="C20" s="11" t="s">
        <v>22</v>
      </c>
    </row>
    <row r="21" customFormat="false" ht="15" hidden="false" customHeight="true" outlineLevel="0" collapsed="false">
      <c r="A21" s="14" t="s">
        <v>23</v>
      </c>
      <c r="B21" s="9" t="n">
        <v>0.0365</v>
      </c>
      <c r="C21" s="15" t="s">
        <v>24</v>
      </c>
    </row>
    <row r="22" customFormat="false" ht="15" hidden="false" customHeight="true" outlineLevel="0" collapsed="false">
      <c r="A22" s="14" t="s">
        <v>25</v>
      </c>
      <c r="B22" s="9" t="n">
        <v>0.0906</v>
      </c>
      <c r="C22" s="15" t="s">
        <v>26</v>
      </c>
    </row>
    <row r="23" customFormat="false" ht="18" hidden="false" customHeight="true" outlineLevel="0" collapsed="false">
      <c r="A23" s="4" t="s">
        <v>27</v>
      </c>
      <c r="B23" s="5"/>
      <c r="C23" s="5"/>
      <c r="D23" s="5"/>
      <c r="E23" s="5"/>
    </row>
    <row r="24" customFormat="false" ht="26.25" hidden="false" customHeight="true" outlineLevel="0" collapsed="false">
      <c r="A24" s="16" t="s">
        <v>28</v>
      </c>
      <c r="B24" s="16" t="s">
        <v>29</v>
      </c>
      <c r="C24" s="16" t="s">
        <v>30</v>
      </c>
    </row>
    <row r="25" customFormat="false" ht="15" hidden="false" customHeight="true" outlineLevel="0" collapsed="false">
      <c r="A25" s="17" t="s">
        <v>31</v>
      </c>
      <c r="B25" s="18" t="n">
        <f aca="false">410960/4889924*$B$7</f>
        <v>863029.413136073</v>
      </c>
      <c r="C25" s="19" t="n">
        <f aca="false">B25*$B$17</f>
        <v>552338.824407087</v>
      </c>
    </row>
    <row r="26" customFormat="false" ht="15" hidden="false" customHeight="true" outlineLevel="0" collapsed="false">
      <c r="A26" s="17" t="s">
        <v>32</v>
      </c>
      <c r="B26" s="18" t="n">
        <f aca="false">419630/4889924*$B$7</f>
        <v>881236.69611225</v>
      </c>
      <c r="C26" s="19" t="n">
        <f aca="false">B26*$B$17</f>
        <v>563991.48551184</v>
      </c>
    </row>
    <row r="27" customFormat="false" ht="15" hidden="false" customHeight="true" outlineLevel="0" collapsed="false">
      <c r="A27" s="17" t="s">
        <v>33</v>
      </c>
      <c r="B27" s="18" t="n">
        <f aca="false">402240/4889924*$B$7</f>
        <v>844717.128527969</v>
      </c>
      <c r="C27" s="19" t="n">
        <f aca="false">B27*$B$17</f>
        <v>540618.9622579</v>
      </c>
    </row>
    <row r="28" customFormat="false" ht="15" hidden="false" customHeight="true" outlineLevel="0" collapsed="false">
      <c r="A28" s="17" t="s">
        <v>34</v>
      </c>
      <c r="B28" s="18" t="n">
        <f aca="false">402342/4889924*$B$7</f>
        <v>844931.3318571</v>
      </c>
      <c r="C28" s="19" t="n">
        <f aca="false">B28*$B$17</f>
        <v>540756.052388544</v>
      </c>
    </row>
    <row r="29" customFormat="false" ht="15" hidden="false" customHeight="true" outlineLevel="0" collapsed="false">
      <c r="A29" s="17" t="s">
        <v>35</v>
      </c>
      <c r="B29" s="18" t="n">
        <f aca="false">395448/4889924*$B$7</f>
        <v>830453.706846978</v>
      </c>
      <c r="C29" s="19" t="n">
        <f aca="false">B29*$B$17</f>
        <v>531490.372382066</v>
      </c>
    </row>
    <row r="30" customFormat="false" ht="15" hidden="false" customHeight="true" outlineLevel="0" collapsed="false">
      <c r="A30" s="17" t="s">
        <v>36</v>
      </c>
      <c r="B30" s="18" t="n">
        <f aca="false">373553/4889924*$B$7</f>
        <v>784473.492226055</v>
      </c>
      <c r="C30" s="19" t="n">
        <f aca="false">B30*$B$17</f>
        <v>502063.035024675</v>
      </c>
    </row>
    <row r="31" customFormat="false" ht="15" hidden="false" customHeight="true" outlineLevel="0" collapsed="false">
      <c r="A31" s="17" t="s">
        <v>37</v>
      </c>
      <c r="B31" s="18" t="n">
        <f aca="false">410802/4889924*$B$7</f>
        <v>862697.607979183</v>
      </c>
      <c r="C31" s="19" t="n">
        <f aca="false">B31*$B$17</f>
        <v>552126.469106678</v>
      </c>
    </row>
    <row r="32" customFormat="false" ht="15" hidden="false" customHeight="true" outlineLevel="0" collapsed="false">
      <c r="A32" s="17" t="s">
        <v>38</v>
      </c>
      <c r="B32" s="18" t="n">
        <f aca="false">456905/4889924*$B$7</f>
        <v>959515.412713981</v>
      </c>
      <c r="C32" s="19" t="n">
        <f aca="false">B32*$B$17</f>
        <v>614089.864136948</v>
      </c>
    </row>
    <row r="33" customFormat="false" ht="15" hidden="false" customHeight="true" outlineLevel="0" collapsed="false">
      <c r="A33" s="17" t="s">
        <v>39</v>
      </c>
      <c r="B33" s="18" t="n">
        <f aca="false">440193/4889924*$B$7</f>
        <v>924419.667258632</v>
      </c>
      <c r="C33" s="19" t="n">
        <f aca="false">B33*$B$17</f>
        <v>591628.587045525</v>
      </c>
    </row>
    <row r="34" customFormat="false" ht="15" hidden="false" customHeight="true" outlineLevel="0" collapsed="false">
      <c r="A34" s="17" t="s">
        <v>40</v>
      </c>
      <c r="B34" s="18" t="n">
        <f aca="false">419308/4889924*$B$7</f>
        <v>880560.485602639</v>
      </c>
      <c r="C34" s="19" t="n">
        <f aca="false">B34*$B$17</f>
        <v>563558.710785689</v>
      </c>
    </row>
    <row r="35" customFormat="false" ht="15" hidden="false" customHeight="true" outlineLevel="0" collapsed="false">
      <c r="A35" s="17" t="s">
        <v>41</v>
      </c>
      <c r="B35" s="18" t="n">
        <f aca="false">356397/4889924*$B$7</f>
        <v>748445.332279193</v>
      </c>
      <c r="C35" s="19" t="n">
        <f aca="false">B35*$B$17</f>
        <v>479005.012658683</v>
      </c>
    </row>
    <row r="36" customFormat="false" ht="15" hidden="false" customHeight="true" outlineLevel="0" collapsed="false">
      <c r="A36" s="17" t="s">
        <v>42</v>
      </c>
      <c r="B36" s="18" t="n">
        <f aca="false">402146/4889924*$B$7</f>
        <v>844519.725459946</v>
      </c>
      <c r="C36" s="19" t="n">
        <f aca="false">B36*$B$17</f>
        <v>540492.624294365</v>
      </c>
    </row>
    <row r="37" customFormat="false" ht="15" hidden="false" customHeight="true" outlineLevel="0" collapsed="false">
      <c r="A37" s="20" t="s">
        <v>43</v>
      </c>
      <c r="B37" s="21" t="n">
        <f aca="false">SUM(B25:B36)</f>
        <v>10269000</v>
      </c>
      <c r="C37" s="22" t="n">
        <f aca="false">SUM(C25:C36)</f>
        <v>6572160</v>
      </c>
    </row>
    <row r="39" customFormat="false" ht="54.75" hidden="false" customHeight="true" outlineLevel="0" collapsed="false">
      <c r="A39" s="23" t="s">
        <v>44</v>
      </c>
      <c r="B39" s="23"/>
      <c r="C39" s="23"/>
      <c r="D39" s="23"/>
      <c r="E39" s="23"/>
      <c r="F39" s="23"/>
    </row>
    <row r="41" customFormat="false" ht="18" hidden="false" customHeight="true" outlineLevel="0" collapsed="false">
      <c r="A41" s="4" t="s">
        <v>45</v>
      </c>
      <c r="B41" s="5"/>
      <c r="C41" s="5"/>
      <c r="D41" s="5"/>
      <c r="E41" s="5"/>
    </row>
    <row r="42" customFormat="false" ht="15" hidden="false" customHeight="true" outlineLevel="0" collapsed="false">
      <c r="A42" s="6" t="s">
        <v>46</v>
      </c>
      <c r="B42" s="24" t="n">
        <v>1713000</v>
      </c>
    </row>
    <row r="43" customFormat="false" ht="15" hidden="false" customHeight="true" outlineLevel="0" collapsed="false">
      <c r="A43" s="6" t="s">
        <v>47</v>
      </c>
      <c r="B43" s="24" t="n">
        <v>28800000</v>
      </c>
    </row>
    <row r="44" customFormat="false" ht="15" hidden="false" customHeight="true" outlineLevel="0" collapsed="false">
      <c r="A44" s="6" t="s">
        <v>48</v>
      </c>
      <c r="B44" s="24" t="n">
        <v>34600000</v>
      </c>
    </row>
    <row r="45" customFormat="false" ht="15" hidden="false" customHeight="true" outlineLevel="0" collapsed="false">
      <c r="A45" s="6" t="s">
        <v>49</v>
      </c>
      <c r="B45" s="1" t="s">
        <v>50</v>
      </c>
    </row>
  </sheetData>
  <mergeCells count="1">
    <mergeCell ref="A39:F3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0"/>
    <col collapsed="false" customWidth="true" hidden="false" outlineLevel="0" max="2" min="2" style="1" width="12"/>
    <col collapsed="false" customWidth="true" hidden="false" outlineLevel="0" max="3" min="3" style="1" width="10"/>
    <col collapsed="false" customWidth="true" hidden="false" outlineLevel="0" max="5" min="4" style="1" width="14"/>
    <col collapsed="false" customWidth="true" hidden="false" outlineLevel="0" max="6" min="6" style="1" width="16"/>
    <col collapsed="false" customWidth="true" hidden="false" outlineLevel="0" max="7" min="7" style="1" width="18"/>
  </cols>
  <sheetData>
    <row r="1" customFormat="false" ht="17.25" hidden="false" customHeight="true" outlineLevel="0" collapsed="false">
      <c r="A1" s="25" t="s">
        <v>51</v>
      </c>
      <c r="B1" s="25"/>
      <c r="C1" s="25"/>
      <c r="D1" s="25"/>
      <c r="E1" s="25"/>
      <c r="F1" s="25"/>
      <c r="G1" s="25"/>
    </row>
    <row r="2" customFormat="false" ht="30" hidden="false" customHeight="true" outlineLevel="0" collapsed="false">
      <c r="A2" s="26" t="s">
        <v>52</v>
      </c>
      <c r="B2" s="26" t="s">
        <v>53</v>
      </c>
      <c r="C2" s="26" t="s">
        <v>54</v>
      </c>
      <c r="D2" s="26" t="s">
        <v>55</v>
      </c>
      <c r="E2" s="26" t="s">
        <v>56</v>
      </c>
      <c r="F2" s="26" t="s">
        <v>57</v>
      </c>
      <c r="G2" s="26" t="s">
        <v>58</v>
      </c>
    </row>
    <row r="3" customFormat="false" ht="15" hidden="false" customHeight="true" outlineLevel="0" collapsed="false">
      <c r="A3" s="27" t="n">
        <v>1</v>
      </c>
      <c r="B3" s="27" t="n">
        <f aca="false">ROUNDUP(A3/12,0)</f>
        <v>1</v>
      </c>
      <c r="C3" s="27" t="n">
        <f aca="false">MOD(A3-1,12)+1</f>
        <v>1</v>
      </c>
      <c r="D3" s="28" t="n">
        <f aca="false">EDATE(Premissas!$B$12,A3-1)</f>
        <v>46508</v>
      </c>
      <c r="E3" s="28" t="n">
        <f aca="false">EDATE(D3,Premissas!$B$13)</f>
        <v>46631</v>
      </c>
      <c r="F3" s="18" t="n">
        <f aca="false">INDEX(Premissas!$B$25:$B$36,C3)*(1-Premissas!$B$19)^(B3-1)</f>
        <v>863029.413136073</v>
      </c>
      <c r="G3" s="19" t="n">
        <f aca="false">INDEX(Premissas!$C$25:$C$36,C3)*(1+Premissas!$B$18)^(B3-1)*(1-Premissas!$B$19)^(B3-1)</f>
        <v>552338.824407087</v>
      </c>
    </row>
    <row r="4" customFormat="false" ht="15" hidden="false" customHeight="true" outlineLevel="0" collapsed="false">
      <c r="A4" s="27" t="n">
        <v>2</v>
      </c>
      <c r="B4" s="27" t="n">
        <f aca="false">ROUNDUP(A4/12,0)</f>
        <v>1</v>
      </c>
      <c r="C4" s="27" t="n">
        <f aca="false">MOD(A4-1,12)+1</f>
        <v>2</v>
      </c>
      <c r="D4" s="28" t="n">
        <f aca="false">EDATE(Premissas!$B$12,A4-1)</f>
        <v>46539</v>
      </c>
      <c r="E4" s="28" t="n">
        <f aca="false">EDATE(D4,Premissas!$B$13)</f>
        <v>46661</v>
      </c>
      <c r="F4" s="18" t="n">
        <f aca="false">INDEX(Premissas!$B$25:$B$36,C4)*(1-Premissas!$B$19)^(B4-1)</f>
        <v>881236.69611225</v>
      </c>
      <c r="G4" s="19" t="n">
        <f aca="false">INDEX(Premissas!$C$25:$C$36,C4)*(1+Premissas!$B$18)^(B4-1)*(1-Premissas!$B$19)^(B4-1)</f>
        <v>563991.48551184</v>
      </c>
    </row>
    <row r="5" customFormat="false" ht="15" hidden="false" customHeight="true" outlineLevel="0" collapsed="false">
      <c r="A5" s="27" t="n">
        <v>3</v>
      </c>
      <c r="B5" s="27" t="n">
        <f aca="false">ROUNDUP(A5/12,0)</f>
        <v>1</v>
      </c>
      <c r="C5" s="27" t="n">
        <f aca="false">MOD(A5-1,12)+1</f>
        <v>3</v>
      </c>
      <c r="D5" s="28" t="n">
        <f aca="false">EDATE(Premissas!$B$12,A5-1)</f>
        <v>46569</v>
      </c>
      <c r="E5" s="28" t="n">
        <f aca="false">EDATE(D5,Premissas!$B$13)</f>
        <v>46692</v>
      </c>
      <c r="F5" s="18" t="n">
        <f aca="false">INDEX(Premissas!$B$25:$B$36,C5)*(1-Premissas!$B$19)^(B5-1)</f>
        <v>844717.128527969</v>
      </c>
      <c r="G5" s="19" t="n">
        <f aca="false">INDEX(Premissas!$C$25:$C$36,C5)*(1+Premissas!$B$18)^(B5-1)*(1-Premissas!$B$19)^(B5-1)</f>
        <v>540618.9622579</v>
      </c>
    </row>
    <row r="6" customFormat="false" ht="15" hidden="false" customHeight="true" outlineLevel="0" collapsed="false">
      <c r="A6" s="27" t="n">
        <v>4</v>
      </c>
      <c r="B6" s="27" t="n">
        <f aca="false">ROUNDUP(A6/12,0)</f>
        <v>1</v>
      </c>
      <c r="C6" s="27" t="n">
        <f aca="false">MOD(A6-1,12)+1</f>
        <v>4</v>
      </c>
      <c r="D6" s="28" t="n">
        <f aca="false">EDATE(Premissas!$B$12,A6-1)</f>
        <v>46600</v>
      </c>
      <c r="E6" s="28" t="n">
        <f aca="false">EDATE(D6,Premissas!$B$13)</f>
        <v>46722</v>
      </c>
      <c r="F6" s="18" t="n">
        <f aca="false">INDEX(Premissas!$B$25:$B$36,C6)*(1-Premissas!$B$19)^(B6-1)</f>
        <v>844931.3318571</v>
      </c>
      <c r="G6" s="19" t="n">
        <f aca="false">INDEX(Premissas!$C$25:$C$36,C6)*(1+Premissas!$B$18)^(B6-1)*(1-Premissas!$B$19)^(B6-1)</f>
        <v>540756.052388544</v>
      </c>
    </row>
    <row r="7" customFormat="false" ht="15" hidden="false" customHeight="true" outlineLevel="0" collapsed="false">
      <c r="A7" s="27" t="n">
        <v>5</v>
      </c>
      <c r="B7" s="27" t="n">
        <f aca="false">ROUNDUP(A7/12,0)</f>
        <v>1</v>
      </c>
      <c r="C7" s="27" t="n">
        <f aca="false">MOD(A7-1,12)+1</f>
        <v>5</v>
      </c>
      <c r="D7" s="28" t="n">
        <f aca="false">EDATE(Premissas!$B$12,A7-1)</f>
        <v>46631</v>
      </c>
      <c r="E7" s="28" t="n">
        <f aca="false">EDATE(D7,Premissas!$B$13)</f>
        <v>46753</v>
      </c>
      <c r="F7" s="18" t="n">
        <f aca="false">INDEX(Premissas!$B$25:$B$36,C7)*(1-Premissas!$B$19)^(B7-1)</f>
        <v>830453.706846978</v>
      </c>
      <c r="G7" s="19" t="n">
        <f aca="false">INDEX(Premissas!$C$25:$C$36,C7)*(1+Premissas!$B$18)^(B7-1)*(1-Premissas!$B$19)^(B7-1)</f>
        <v>531490.372382066</v>
      </c>
    </row>
    <row r="8" customFormat="false" ht="15" hidden="false" customHeight="true" outlineLevel="0" collapsed="false">
      <c r="A8" s="27" t="n">
        <v>6</v>
      </c>
      <c r="B8" s="27" t="n">
        <f aca="false">ROUNDUP(A8/12,0)</f>
        <v>1</v>
      </c>
      <c r="C8" s="27" t="n">
        <f aca="false">MOD(A8-1,12)+1</f>
        <v>6</v>
      </c>
      <c r="D8" s="28" t="n">
        <f aca="false">EDATE(Premissas!$B$12,A8-1)</f>
        <v>46661</v>
      </c>
      <c r="E8" s="28" t="n">
        <f aca="false">EDATE(D8,Premissas!$B$13)</f>
        <v>46784</v>
      </c>
      <c r="F8" s="18" t="n">
        <f aca="false">INDEX(Premissas!$B$25:$B$36,C8)*(1-Premissas!$B$19)^(B8-1)</f>
        <v>784473.492226055</v>
      </c>
      <c r="G8" s="19" t="n">
        <f aca="false">INDEX(Premissas!$C$25:$C$36,C8)*(1+Premissas!$B$18)^(B8-1)*(1-Premissas!$B$19)^(B8-1)</f>
        <v>502063.035024675</v>
      </c>
    </row>
    <row r="9" customFormat="false" ht="15" hidden="false" customHeight="true" outlineLevel="0" collapsed="false">
      <c r="A9" s="27" t="n">
        <v>7</v>
      </c>
      <c r="B9" s="27" t="n">
        <f aca="false">ROUNDUP(A9/12,0)</f>
        <v>1</v>
      </c>
      <c r="C9" s="27" t="n">
        <f aca="false">MOD(A9-1,12)+1</f>
        <v>7</v>
      </c>
      <c r="D9" s="28" t="n">
        <f aca="false">EDATE(Premissas!$B$12,A9-1)</f>
        <v>46692</v>
      </c>
      <c r="E9" s="28" t="n">
        <f aca="false">EDATE(D9,Premissas!$B$13)</f>
        <v>46813</v>
      </c>
      <c r="F9" s="18" t="n">
        <f aca="false">INDEX(Premissas!$B$25:$B$36,C9)*(1-Premissas!$B$19)^(B9-1)</f>
        <v>862697.607979183</v>
      </c>
      <c r="G9" s="19" t="n">
        <f aca="false">INDEX(Premissas!$C$25:$C$36,C9)*(1+Premissas!$B$18)^(B9-1)*(1-Premissas!$B$19)^(B9-1)</f>
        <v>552126.469106678</v>
      </c>
    </row>
    <row r="10" customFormat="false" ht="15" hidden="false" customHeight="true" outlineLevel="0" collapsed="false">
      <c r="A10" s="27" t="n">
        <v>8</v>
      </c>
      <c r="B10" s="27" t="n">
        <f aca="false">ROUNDUP(A10/12,0)</f>
        <v>1</v>
      </c>
      <c r="C10" s="27" t="n">
        <f aca="false">MOD(A10-1,12)+1</f>
        <v>8</v>
      </c>
      <c r="D10" s="28" t="n">
        <f aca="false">EDATE(Premissas!$B$12,A10-1)</f>
        <v>46722</v>
      </c>
      <c r="E10" s="28" t="n">
        <f aca="false">EDATE(D10,Premissas!$B$13)</f>
        <v>46844</v>
      </c>
      <c r="F10" s="18" t="n">
        <f aca="false">INDEX(Premissas!$B$25:$B$36,C10)*(1-Premissas!$B$19)^(B10-1)</f>
        <v>959515.412713981</v>
      </c>
      <c r="G10" s="19" t="n">
        <f aca="false">INDEX(Premissas!$C$25:$C$36,C10)*(1+Premissas!$B$18)^(B10-1)*(1-Premissas!$B$19)^(B10-1)</f>
        <v>614089.864136948</v>
      </c>
    </row>
    <row r="11" customFormat="false" ht="15" hidden="false" customHeight="true" outlineLevel="0" collapsed="false">
      <c r="A11" s="27" t="n">
        <v>9</v>
      </c>
      <c r="B11" s="27" t="n">
        <f aca="false">ROUNDUP(A11/12,0)</f>
        <v>1</v>
      </c>
      <c r="C11" s="27" t="n">
        <f aca="false">MOD(A11-1,12)+1</f>
        <v>9</v>
      </c>
      <c r="D11" s="28" t="n">
        <f aca="false">EDATE(Premissas!$B$12,A11-1)</f>
        <v>46753</v>
      </c>
      <c r="E11" s="28" t="n">
        <f aca="false">EDATE(D11,Premissas!$B$13)</f>
        <v>46874</v>
      </c>
      <c r="F11" s="18" t="n">
        <f aca="false">INDEX(Premissas!$B$25:$B$36,C11)*(1-Premissas!$B$19)^(B11-1)</f>
        <v>924419.667258632</v>
      </c>
      <c r="G11" s="19" t="n">
        <f aca="false">INDEX(Premissas!$C$25:$C$36,C11)*(1+Premissas!$B$18)^(B11-1)*(1-Premissas!$B$19)^(B11-1)</f>
        <v>591628.587045525</v>
      </c>
    </row>
    <row r="12" customFormat="false" ht="15" hidden="false" customHeight="true" outlineLevel="0" collapsed="false">
      <c r="A12" s="27" t="n">
        <v>10</v>
      </c>
      <c r="B12" s="27" t="n">
        <f aca="false">ROUNDUP(A12/12,0)</f>
        <v>1</v>
      </c>
      <c r="C12" s="27" t="n">
        <f aca="false">MOD(A12-1,12)+1</f>
        <v>10</v>
      </c>
      <c r="D12" s="28" t="n">
        <f aca="false">EDATE(Premissas!$B$12,A12-1)</f>
        <v>46784</v>
      </c>
      <c r="E12" s="28" t="n">
        <f aca="false">EDATE(D12,Premissas!$B$13)</f>
        <v>46905</v>
      </c>
      <c r="F12" s="18" t="n">
        <f aca="false">INDEX(Premissas!$B$25:$B$36,C12)*(1-Premissas!$B$19)^(B12-1)</f>
        <v>880560.485602639</v>
      </c>
      <c r="G12" s="19" t="n">
        <f aca="false">INDEX(Premissas!$C$25:$C$36,C12)*(1+Premissas!$B$18)^(B12-1)*(1-Premissas!$B$19)^(B12-1)</f>
        <v>563558.710785689</v>
      </c>
    </row>
    <row r="13" customFormat="false" ht="15" hidden="false" customHeight="true" outlineLevel="0" collapsed="false">
      <c r="A13" s="27" t="n">
        <v>11</v>
      </c>
      <c r="B13" s="27" t="n">
        <f aca="false">ROUNDUP(A13/12,0)</f>
        <v>1</v>
      </c>
      <c r="C13" s="27" t="n">
        <f aca="false">MOD(A13-1,12)+1</f>
        <v>11</v>
      </c>
      <c r="D13" s="28" t="n">
        <f aca="false">EDATE(Premissas!$B$12,A13-1)</f>
        <v>46813</v>
      </c>
      <c r="E13" s="28" t="n">
        <f aca="false">EDATE(D13,Premissas!$B$13)</f>
        <v>46935</v>
      </c>
      <c r="F13" s="18" t="n">
        <f aca="false">INDEX(Premissas!$B$25:$B$36,C13)*(1-Premissas!$B$19)^(B13-1)</f>
        <v>748445.332279193</v>
      </c>
      <c r="G13" s="19" t="n">
        <f aca="false">INDEX(Premissas!$C$25:$C$36,C13)*(1+Premissas!$B$18)^(B13-1)*(1-Premissas!$B$19)^(B13-1)</f>
        <v>479005.012658683</v>
      </c>
    </row>
    <row r="14" customFormat="false" ht="15" hidden="false" customHeight="true" outlineLevel="0" collapsed="false">
      <c r="A14" s="27" t="n">
        <v>12</v>
      </c>
      <c r="B14" s="27" t="n">
        <f aca="false">ROUNDUP(A14/12,0)</f>
        <v>1</v>
      </c>
      <c r="C14" s="27" t="n">
        <f aca="false">MOD(A14-1,12)+1</f>
        <v>12</v>
      </c>
      <c r="D14" s="28" t="n">
        <f aca="false">EDATE(Premissas!$B$12,A14-1)</f>
        <v>46844</v>
      </c>
      <c r="E14" s="28" t="n">
        <f aca="false">EDATE(D14,Premissas!$B$13)</f>
        <v>46966</v>
      </c>
      <c r="F14" s="18" t="n">
        <f aca="false">INDEX(Premissas!$B$25:$B$36,C14)*(1-Premissas!$B$19)^(B14-1)</f>
        <v>844519.725459946</v>
      </c>
      <c r="G14" s="19" t="n">
        <f aca="false">INDEX(Premissas!$C$25:$C$36,C14)*(1+Premissas!$B$18)^(B14-1)*(1-Premissas!$B$19)^(B14-1)</f>
        <v>540492.624294365</v>
      </c>
    </row>
    <row r="15" customFormat="false" ht="15" hidden="false" customHeight="true" outlineLevel="0" collapsed="false">
      <c r="A15" s="29" t="n">
        <v>13</v>
      </c>
      <c r="B15" s="29" t="n">
        <f aca="false">ROUNDUP(A15/12,0)</f>
        <v>2</v>
      </c>
      <c r="C15" s="29" t="n">
        <f aca="false">MOD(A15-1,12)+1</f>
        <v>1</v>
      </c>
      <c r="D15" s="30" t="n">
        <f aca="false">EDATE(Premissas!$B$12,A15-1)</f>
        <v>46874</v>
      </c>
      <c r="E15" s="30" t="n">
        <f aca="false">EDATE(D15,Premissas!$B$13)</f>
        <v>46997</v>
      </c>
      <c r="F15" s="31" t="n">
        <f aca="false">INDEX(Premissas!$B$25:$B$36,C15)*(1-Premissas!$B$19)^(B15-1)</f>
        <v>858714.266070393</v>
      </c>
      <c r="G15" s="32" t="n">
        <f aca="false">INDEX(Premissas!$C$25:$C$36,C15)*(1+Premissas!$B$18)^(B15-1)*(1-Premissas!$B$19)^(B15-1)</f>
        <v>579803.872450729</v>
      </c>
    </row>
    <row r="16" customFormat="false" ht="15" hidden="false" customHeight="true" outlineLevel="0" collapsed="false">
      <c r="A16" s="29" t="n">
        <v>14</v>
      </c>
      <c r="B16" s="29" t="n">
        <f aca="false">ROUNDUP(A16/12,0)</f>
        <v>2</v>
      </c>
      <c r="C16" s="29" t="n">
        <f aca="false">MOD(A16-1,12)+1</f>
        <v>2</v>
      </c>
      <c r="D16" s="30" t="n">
        <f aca="false">EDATE(Premissas!$B$12,A16-1)</f>
        <v>46905</v>
      </c>
      <c r="E16" s="30" t="n">
        <f aca="false">EDATE(D16,Premissas!$B$13)</f>
        <v>47027</v>
      </c>
      <c r="F16" s="31" t="n">
        <f aca="false">INDEX(Premissas!$B$25:$B$36,C16)*(1-Premissas!$B$19)^(B16-1)</f>
        <v>876830.512631689</v>
      </c>
      <c r="G16" s="32" t="n">
        <f aca="false">INDEX(Premissas!$C$25:$C$36,C16)*(1+Premissas!$B$18)^(B16-1)*(1-Premissas!$B$19)^(B16-1)</f>
        <v>592035.962128917</v>
      </c>
    </row>
    <row r="17" customFormat="false" ht="15" hidden="false" customHeight="true" outlineLevel="0" collapsed="false">
      <c r="A17" s="29" t="n">
        <v>15</v>
      </c>
      <c r="B17" s="29" t="n">
        <f aca="false">ROUNDUP(A17/12,0)</f>
        <v>2</v>
      </c>
      <c r="C17" s="29" t="n">
        <f aca="false">MOD(A17-1,12)+1</f>
        <v>3</v>
      </c>
      <c r="D17" s="30" t="n">
        <f aca="false">EDATE(Premissas!$B$12,A17-1)</f>
        <v>46935</v>
      </c>
      <c r="E17" s="30" t="n">
        <f aca="false">EDATE(D17,Premissas!$B$13)</f>
        <v>47058</v>
      </c>
      <c r="F17" s="31" t="n">
        <f aca="false">INDEX(Premissas!$B$25:$B$36,C17)*(1-Premissas!$B$19)^(B17-1)</f>
        <v>840493.542885329</v>
      </c>
      <c r="G17" s="32" t="n">
        <f aca="false">INDEX(Premissas!$C$25:$C$36,C17)*(1+Premissas!$B$18)^(B17-1)*(1-Premissas!$B$19)^(B17-1)</f>
        <v>567501.240156174</v>
      </c>
    </row>
    <row r="18" customFormat="false" ht="15" hidden="false" customHeight="true" outlineLevel="0" collapsed="false">
      <c r="A18" s="29" t="n">
        <v>16</v>
      </c>
      <c r="B18" s="29" t="n">
        <f aca="false">ROUNDUP(A18/12,0)</f>
        <v>2</v>
      </c>
      <c r="C18" s="29" t="n">
        <f aca="false">MOD(A18-1,12)+1</f>
        <v>4</v>
      </c>
      <c r="D18" s="30" t="n">
        <f aca="false">EDATE(Premissas!$B$12,A18-1)</f>
        <v>46966</v>
      </c>
      <c r="E18" s="30" t="n">
        <f aca="false">EDATE(D18,Premissas!$B$13)</f>
        <v>47088</v>
      </c>
      <c r="F18" s="31" t="n">
        <f aca="false">INDEX(Premissas!$B$25:$B$36,C18)*(1-Premissas!$B$19)^(B18-1)</f>
        <v>840706.675197815</v>
      </c>
      <c r="G18" s="32" t="n">
        <f aca="false">INDEX(Premissas!$C$25:$C$36,C18)*(1+Premissas!$B$18)^(B18-1)*(1-Premissas!$B$19)^(B18-1)</f>
        <v>567645.147093565</v>
      </c>
    </row>
    <row r="19" customFormat="false" ht="15" hidden="false" customHeight="true" outlineLevel="0" collapsed="false">
      <c r="A19" s="29" t="n">
        <v>17</v>
      </c>
      <c r="B19" s="29" t="n">
        <f aca="false">ROUNDUP(A19/12,0)</f>
        <v>2</v>
      </c>
      <c r="C19" s="29" t="n">
        <f aca="false">MOD(A19-1,12)+1</f>
        <v>5</v>
      </c>
      <c r="D19" s="30" t="n">
        <f aca="false">EDATE(Premissas!$B$12,A19-1)</f>
        <v>46997</v>
      </c>
      <c r="E19" s="30" t="n">
        <f aca="false">EDATE(D19,Premissas!$B$13)</f>
        <v>47119</v>
      </c>
      <c r="F19" s="31" t="n">
        <f aca="false">INDEX(Premissas!$B$25:$B$36,C19)*(1-Premissas!$B$19)^(B19-1)</f>
        <v>826301.438312743</v>
      </c>
      <c r="G19" s="32" t="n">
        <f aca="false">INDEX(Premissas!$C$25:$C$36,C19)*(1+Premissas!$B$18)^(B19-1)*(1-Premissas!$B$19)^(B19-1)</f>
        <v>557918.731148764</v>
      </c>
    </row>
    <row r="20" customFormat="false" ht="15" hidden="false" customHeight="true" outlineLevel="0" collapsed="false">
      <c r="A20" s="29" t="n">
        <v>18</v>
      </c>
      <c r="B20" s="29" t="n">
        <f aca="false">ROUNDUP(A20/12,0)</f>
        <v>2</v>
      </c>
      <c r="C20" s="29" t="n">
        <f aca="false">MOD(A20-1,12)+1</f>
        <v>6</v>
      </c>
      <c r="D20" s="30" t="n">
        <f aca="false">EDATE(Premissas!$B$12,A20-1)</f>
        <v>47027</v>
      </c>
      <c r="E20" s="30" t="n">
        <f aca="false">EDATE(D20,Premissas!$B$13)</f>
        <v>47150</v>
      </c>
      <c r="F20" s="31" t="n">
        <f aca="false">INDEX(Premissas!$B$25:$B$36,C20)*(1-Premissas!$B$19)^(B20-1)</f>
        <v>780551.124764925</v>
      </c>
      <c r="G20" s="32" t="n">
        <f aca="false">INDEX(Premissas!$C$25:$C$36,C20)*(1+Premissas!$B$18)^(B20-1)*(1-Premissas!$B$19)^(B20-1)</f>
        <v>527028.119441277</v>
      </c>
    </row>
    <row r="21" customFormat="false" ht="15" hidden="false" customHeight="true" outlineLevel="0" collapsed="false">
      <c r="A21" s="29" t="n">
        <v>19</v>
      </c>
      <c r="B21" s="29" t="n">
        <f aca="false">ROUNDUP(A21/12,0)</f>
        <v>2</v>
      </c>
      <c r="C21" s="29" t="n">
        <f aca="false">MOD(A21-1,12)+1</f>
        <v>7</v>
      </c>
      <c r="D21" s="30" t="n">
        <f aca="false">EDATE(Premissas!$B$12,A21-1)</f>
        <v>47058</v>
      </c>
      <c r="E21" s="30" t="n">
        <f aca="false">EDATE(D21,Premissas!$B$13)</f>
        <v>47178</v>
      </c>
      <c r="F21" s="31" t="n">
        <f aca="false">INDEX(Premissas!$B$25:$B$36,C21)*(1-Premissas!$B$19)^(B21-1)</f>
        <v>858384.119939288</v>
      </c>
      <c r="G21" s="32" t="n">
        <f aca="false">INDEX(Premissas!$C$25:$C$36,C21)*(1+Premissas!$B$18)^(B21-1)*(1-Premissas!$B$19)^(B21-1)</f>
        <v>579580.957783007</v>
      </c>
    </row>
    <row r="22" customFormat="false" ht="15" hidden="false" customHeight="true" outlineLevel="0" collapsed="false">
      <c r="A22" s="29" t="n">
        <v>20</v>
      </c>
      <c r="B22" s="29" t="n">
        <f aca="false">ROUNDUP(A22/12,0)</f>
        <v>2</v>
      </c>
      <c r="C22" s="29" t="n">
        <f aca="false">MOD(A22-1,12)+1</f>
        <v>8</v>
      </c>
      <c r="D22" s="30" t="n">
        <f aca="false">EDATE(Premissas!$B$12,A22-1)</f>
        <v>47088</v>
      </c>
      <c r="E22" s="30" t="n">
        <f aca="false">EDATE(D22,Premissas!$B$13)</f>
        <v>47209</v>
      </c>
      <c r="F22" s="31" t="n">
        <f aca="false">INDEX(Premissas!$B$25:$B$36,C22)*(1-Premissas!$B$19)^(B22-1)</f>
        <v>954717.835650411</v>
      </c>
      <c r="G22" s="32" t="n">
        <f aca="false">INDEX(Premissas!$C$25:$C$36,C22)*(1+Premissas!$B$18)^(B22-1)*(1-Premissas!$B$19)^(B22-1)</f>
        <v>644625.482631157</v>
      </c>
    </row>
    <row r="23" customFormat="false" ht="15" hidden="false" customHeight="true" outlineLevel="0" collapsed="false">
      <c r="A23" s="29" t="n">
        <v>21</v>
      </c>
      <c r="B23" s="29" t="n">
        <f aca="false">ROUNDUP(A23/12,0)</f>
        <v>2</v>
      </c>
      <c r="C23" s="29" t="n">
        <f aca="false">MOD(A23-1,12)+1</f>
        <v>9</v>
      </c>
      <c r="D23" s="30" t="n">
        <f aca="false">EDATE(Premissas!$B$12,A23-1)</f>
        <v>47119</v>
      </c>
      <c r="E23" s="30" t="n">
        <f aca="false">EDATE(D23,Premissas!$B$13)</f>
        <v>47239</v>
      </c>
      <c r="F23" s="31" t="n">
        <f aca="false">INDEX(Premissas!$B$25:$B$36,C23)*(1-Premissas!$B$19)^(B23-1)</f>
        <v>919797.568922339</v>
      </c>
      <c r="G23" s="32" t="n">
        <f aca="false">INDEX(Premissas!$C$25:$C$36,C23)*(1+Premissas!$B$18)^(B23-1)*(1-Premissas!$B$19)^(B23-1)</f>
        <v>621047.318536363</v>
      </c>
    </row>
    <row r="24" customFormat="false" ht="15" hidden="false" customHeight="true" outlineLevel="0" collapsed="false">
      <c r="A24" s="29" t="n">
        <v>22</v>
      </c>
      <c r="B24" s="29" t="n">
        <f aca="false">ROUNDUP(A24/12,0)</f>
        <v>2</v>
      </c>
      <c r="C24" s="29" t="n">
        <f aca="false">MOD(A24-1,12)+1</f>
        <v>10</v>
      </c>
      <c r="D24" s="30" t="n">
        <f aca="false">EDATE(Premissas!$B$12,A24-1)</f>
        <v>47150</v>
      </c>
      <c r="E24" s="30" t="n">
        <f aca="false">EDATE(D24,Premissas!$B$13)</f>
        <v>47270</v>
      </c>
      <c r="F24" s="31" t="n">
        <f aca="false">INDEX(Premissas!$B$25:$B$36,C24)*(1-Premissas!$B$19)^(B24-1)</f>
        <v>876157.683174626</v>
      </c>
      <c r="G24" s="32" t="n">
        <f aca="false">INDEX(Premissas!$C$25:$C$36,C24)*(1+Premissas!$B$18)^(B24-1)*(1-Premissas!$B$19)^(B24-1)</f>
        <v>591581.667679507</v>
      </c>
    </row>
    <row r="25" customFormat="false" ht="15" hidden="false" customHeight="true" outlineLevel="0" collapsed="false">
      <c r="A25" s="29" t="n">
        <v>23</v>
      </c>
      <c r="B25" s="29" t="n">
        <f aca="false">ROUNDUP(A25/12,0)</f>
        <v>2</v>
      </c>
      <c r="C25" s="29" t="n">
        <f aca="false">MOD(A25-1,12)+1</f>
        <v>11</v>
      </c>
      <c r="D25" s="30" t="n">
        <f aca="false">EDATE(Premissas!$B$12,A25-1)</f>
        <v>47178</v>
      </c>
      <c r="E25" s="30" t="n">
        <f aca="false">EDATE(D25,Premissas!$B$13)</f>
        <v>47300</v>
      </c>
      <c r="F25" s="31" t="n">
        <f aca="false">INDEX(Premissas!$B$25:$B$36,C25)*(1-Premissas!$B$19)^(B25-1)</f>
        <v>744703.105617797</v>
      </c>
      <c r="G25" s="32" t="n">
        <f aca="false">INDEX(Premissas!$C$25:$C$36,C25)*(1+Premissas!$B$18)^(B25-1)*(1-Premissas!$B$19)^(B25-1)</f>
        <v>502823.536913137</v>
      </c>
    </row>
    <row r="26" customFormat="false" ht="15" hidden="false" customHeight="true" outlineLevel="0" collapsed="false">
      <c r="A26" s="29" t="n">
        <v>24</v>
      </c>
      <c r="B26" s="29" t="n">
        <f aca="false">ROUNDUP(A26/12,0)</f>
        <v>2</v>
      </c>
      <c r="C26" s="29" t="n">
        <f aca="false">MOD(A26-1,12)+1</f>
        <v>12</v>
      </c>
      <c r="D26" s="30" t="n">
        <f aca="false">EDATE(Premissas!$B$12,A26-1)</f>
        <v>47209</v>
      </c>
      <c r="E26" s="30" t="n">
        <f aca="false">EDATE(D26,Premissas!$B$13)</f>
        <v>47331</v>
      </c>
      <c r="F26" s="31" t="n">
        <f aca="false">INDEX(Premissas!$B$25:$B$36,C26)*(1-Premissas!$B$19)^(B26-1)</f>
        <v>840297.126832646</v>
      </c>
      <c r="G26" s="32" t="n">
        <f aca="false">INDEX(Premissas!$C$25:$C$36,C26)*(1+Premissas!$B$18)^(B26-1)*(1-Premissas!$B$19)^(B26-1)</f>
        <v>567368.620037403</v>
      </c>
    </row>
    <row r="27" customFormat="false" ht="15" hidden="false" customHeight="true" outlineLevel="0" collapsed="false">
      <c r="A27" s="27" t="n">
        <v>25</v>
      </c>
      <c r="B27" s="27" t="n">
        <f aca="false">ROUNDUP(A27/12,0)</f>
        <v>3</v>
      </c>
      <c r="C27" s="27" t="n">
        <f aca="false">MOD(A27-1,12)+1</f>
        <v>1</v>
      </c>
      <c r="D27" s="28" t="n">
        <f aca="false">EDATE(Premissas!$B$12,A27-1)</f>
        <v>47239</v>
      </c>
      <c r="E27" s="28" t="n">
        <f aca="false">EDATE(D27,Premissas!$B$13)</f>
        <v>47362</v>
      </c>
      <c r="F27" s="18" t="n">
        <f aca="false">INDEX(Premissas!$B$25:$B$36,C27)*(1-Premissas!$B$19)^(B27-1)</f>
        <v>854420.694740041</v>
      </c>
      <c r="G27" s="19" t="n">
        <f aca="false">INDEX(Premissas!$C$25:$C$36,C27)*(1+Premissas!$B$18)^(B27-1)*(1-Premissas!$B$19)^(B27-1)</f>
        <v>608634.620008342</v>
      </c>
    </row>
    <row r="28" customFormat="false" ht="15" hidden="false" customHeight="true" outlineLevel="0" collapsed="false">
      <c r="A28" s="27" t="n">
        <v>26</v>
      </c>
      <c r="B28" s="27" t="n">
        <f aca="false">ROUNDUP(A28/12,0)</f>
        <v>3</v>
      </c>
      <c r="C28" s="27" t="n">
        <f aca="false">MOD(A28-1,12)+1</f>
        <v>2</v>
      </c>
      <c r="D28" s="28" t="n">
        <f aca="false">EDATE(Premissas!$B$12,A28-1)</f>
        <v>47270</v>
      </c>
      <c r="E28" s="28" t="n">
        <f aca="false">EDATE(D28,Premissas!$B$13)</f>
        <v>47392</v>
      </c>
      <c r="F28" s="18" t="n">
        <f aca="false">INDEX(Premissas!$B$25:$B$36,C28)*(1-Premissas!$B$19)^(B28-1)</f>
        <v>872446.360068531</v>
      </c>
      <c r="G28" s="19" t="n">
        <f aca="false">INDEX(Premissas!$C$25:$C$36,C28)*(1+Premissas!$B$18)^(B28-1)*(1-Premissas!$B$19)^(B28-1)</f>
        <v>621474.950345777</v>
      </c>
    </row>
    <row r="29" customFormat="false" ht="15" hidden="false" customHeight="true" outlineLevel="0" collapsed="false">
      <c r="A29" s="27" t="n">
        <v>27</v>
      </c>
      <c r="B29" s="27" t="n">
        <f aca="false">ROUNDUP(A29/12,0)</f>
        <v>3</v>
      </c>
      <c r="C29" s="27" t="n">
        <f aca="false">MOD(A29-1,12)+1</f>
        <v>3</v>
      </c>
      <c r="D29" s="28" t="n">
        <f aca="false">EDATE(Premissas!$B$12,A29-1)</f>
        <v>47300</v>
      </c>
      <c r="E29" s="28" t="n">
        <f aca="false">EDATE(D29,Premissas!$B$13)</f>
        <v>47423</v>
      </c>
      <c r="F29" s="18" t="n">
        <f aca="false">INDEX(Premissas!$B$25:$B$36,C29)*(1-Premissas!$B$19)^(B29-1)</f>
        <v>836291.075170903</v>
      </c>
      <c r="G29" s="19" t="n">
        <f aca="false">INDEX(Premissas!$C$25:$C$36,C29)*(1+Premissas!$B$18)^(B29-1)*(1-Premissas!$B$19)^(B29-1)</f>
        <v>595720.23932294</v>
      </c>
    </row>
    <row r="30" customFormat="false" ht="15" hidden="false" customHeight="true" outlineLevel="0" collapsed="false">
      <c r="A30" s="27" t="n">
        <v>28</v>
      </c>
      <c r="B30" s="27" t="n">
        <f aca="false">ROUNDUP(A30/12,0)</f>
        <v>3</v>
      </c>
      <c r="C30" s="27" t="n">
        <f aca="false">MOD(A30-1,12)+1</f>
        <v>4</v>
      </c>
      <c r="D30" s="28" t="n">
        <f aca="false">EDATE(Premissas!$B$12,A30-1)</f>
        <v>47331</v>
      </c>
      <c r="E30" s="28" t="n">
        <f aca="false">EDATE(D30,Premissas!$B$13)</f>
        <v>47453</v>
      </c>
      <c r="F30" s="18" t="n">
        <f aca="false">INDEX(Premissas!$B$25:$B$36,C30)*(1-Premissas!$B$19)^(B30-1)</f>
        <v>836503.141821826</v>
      </c>
      <c r="G30" s="19" t="n">
        <f aca="false">INDEX(Premissas!$C$25:$C$36,C30)*(1+Premissas!$B$18)^(B30-1)*(1-Premissas!$B$19)^(B30-1)</f>
        <v>595871.302032792</v>
      </c>
    </row>
    <row r="31" customFormat="false" ht="15" hidden="false" customHeight="true" outlineLevel="0" collapsed="false">
      <c r="A31" s="27" t="n">
        <v>29</v>
      </c>
      <c r="B31" s="27" t="n">
        <f aca="false">ROUNDUP(A31/12,0)</f>
        <v>3</v>
      </c>
      <c r="C31" s="27" t="n">
        <f aca="false">MOD(A31-1,12)+1</f>
        <v>5</v>
      </c>
      <c r="D31" s="28" t="n">
        <f aca="false">EDATE(Premissas!$B$12,A31-1)</f>
        <v>47362</v>
      </c>
      <c r="E31" s="28" t="n">
        <f aca="false">EDATE(D31,Premissas!$B$13)</f>
        <v>47484</v>
      </c>
      <c r="F31" s="18" t="n">
        <f aca="false">INDEX(Premissas!$B$25:$B$36,C31)*(1-Premissas!$B$19)^(B31-1)</f>
        <v>822169.931121179</v>
      </c>
      <c r="G31" s="19" t="n">
        <f aca="false">INDEX(Premissas!$C$25:$C$36,C31)*(1+Premissas!$B$18)^(B31-1)*(1-Premissas!$B$19)^(B31-1)</f>
        <v>585661.240055136</v>
      </c>
    </row>
    <row r="32" customFormat="false" ht="15" hidden="false" customHeight="true" outlineLevel="0" collapsed="false">
      <c r="A32" s="27" t="n">
        <v>30</v>
      </c>
      <c r="B32" s="27" t="n">
        <f aca="false">ROUNDUP(A32/12,0)</f>
        <v>3</v>
      </c>
      <c r="C32" s="27" t="n">
        <f aca="false">MOD(A32-1,12)+1</f>
        <v>6</v>
      </c>
      <c r="D32" s="28" t="n">
        <f aca="false">EDATE(Premissas!$B$12,A32-1)</f>
        <v>47392</v>
      </c>
      <c r="E32" s="28" t="n">
        <f aca="false">EDATE(D32,Premissas!$B$13)</f>
        <v>47515</v>
      </c>
      <c r="F32" s="18" t="n">
        <f aca="false">INDEX(Premissas!$B$25:$B$36,C32)*(1-Premissas!$B$19)^(B32-1)</f>
        <v>776648.3691411</v>
      </c>
      <c r="G32" s="19" t="n">
        <f aca="false">INDEX(Premissas!$C$25:$C$36,C32)*(1+Premissas!$B$18)^(B32-1)*(1-Premissas!$B$19)^(B32-1)</f>
        <v>553234.592680495</v>
      </c>
    </row>
    <row r="33" customFormat="false" ht="15" hidden="false" customHeight="true" outlineLevel="0" collapsed="false">
      <c r="A33" s="27" t="n">
        <v>31</v>
      </c>
      <c r="B33" s="27" t="n">
        <f aca="false">ROUNDUP(A33/12,0)</f>
        <v>3</v>
      </c>
      <c r="C33" s="27" t="n">
        <f aca="false">MOD(A33-1,12)+1</f>
        <v>7</v>
      </c>
      <c r="D33" s="28" t="n">
        <f aca="false">EDATE(Premissas!$B$12,A33-1)</f>
        <v>47423</v>
      </c>
      <c r="E33" s="28" t="n">
        <f aca="false">EDATE(D33,Premissas!$B$13)</f>
        <v>47543</v>
      </c>
      <c r="F33" s="18" t="n">
        <f aca="false">INDEX(Premissas!$B$25:$B$36,C33)*(1-Premissas!$B$19)^(B33-1)</f>
        <v>854092.199339591</v>
      </c>
      <c r="G33" s="19" t="n">
        <f aca="false">INDEX(Premissas!$C$25:$C$36,C33)*(1+Premissas!$B$18)^(B33-1)*(1-Premissas!$B$19)^(B33-1)</f>
        <v>608400.620908767</v>
      </c>
    </row>
    <row r="34" customFormat="false" ht="15" hidden="false" customHeight="true" outlineLevel="0" collapsed="false">
      <c r="A34" s="27" t="n">
        <v>32</v>
      </c>
      <c r="B34" s="27" t="n">
        <f aca="false">ROUNDUP(A34/12,0)</f>
        <v>3</v>
      </c>
      <c r="C34" s="27" t="n">
        <f aca="false">MOD(A34-1,12)+1</f>
        <v>8</v>
      </c>
      <c r="D34" s="28" t="n">
        <f aca="false">EDATE(Premissas!$B$12,A34-1)</f>
        <v>47453</v>
      </c>
      <c r="E34" s="28" t="n">
        <f aca="false">EDATE(D34,Premissas!$B$13)</f>
        <v>47574</v>
      </c>
      <c r="F34" s="18" t="n">
        <f aca="false">INDEX(Premissas!$B$25:$B$36,C34)*(1-Premissas!$B$19)^(B34-1)</f>
        <v>949944.246472159</v>
      </c>
      <c r="G34" s="19" t="n">
        <f aca="false">INDEX(Premissas!$C$25:$C$36,C34)*(1+Premissas!$B$18)^(B34-1)*(1-Premissas!$B$19)^(B34-1)</f>
        <v>676679.484754992</v>
      </c>
    </row>
    <row r="35" customFormat="false" ht="15" hidden="false" customHeight="true" outlineLevel="0" collapsed="false">
      <c r="A35" s="27" t="n">
        <v>33</v>
      </c>
      <c r="B35" s="27" t="n">
        <f aca="false">ROUNDUP(A35/12,0)</f>
        <v>3</v>
      </c>
      <c r="C35" s="27" t="n">
        <f aca="false">MOD(A35-1,12)+1</f>
        <v>9</v>
      </c>
      <c r="D35" s="28" t="n">
        <f aca="false">EDATE(Premissas!$B$12,A35-1)</f>
        <v>47484</v>
      </c>
      <c r="E35" s="28" t="n">
        <f aca="false">EDATE(D35,Premissas!$B$13)</f>
        <v>47604</v>
      </c>
      <c r="F35" s="18" t="n">
        <f aca="false">INDEX(Premissas!$B$25:$B$36,C35)*(1-Premissas!$B$19)^(B35-1)</f>
        <v>915198.581077727</v>
      </c>
      <c r="G35" s="19" t="n">
        <f aca="false">INDEX(Premissas!$C$25:$C$36,C35)*(1+Premissas!$B$18)^(B35-1)*(1-Premissas!$B$19)^(B35-1)</f>
        <v>651928.896450584</v>
      </c>
    </row>
    <row r="36" customFormat="false" ht="15" hidden="false" customHeight="true" outlineLevel="0" collapsed="false">
      <c r="A36" s="27" t="n">
        <v>34</v>
      </c>
      <c r="B36" s="27" t="n">
        <f aca="false">ROUNDUP(A36/12,0)</f>
        <v>3</v>
      </c>
      <c r="C36" s="27" t="n">
        <f aca="false">MOD(A36-1,12)+1</f>
        <v>10</v>
      </c>
      <c r="D36" s="28" t="n">
        <f aca="false">EDATE(Premissas!$B$12,A36-1)</f>
        <v>47515</v>
      </c>
      <c r="E36" s="28" t="n">
        <f aca="false">EDATE(D36,Premissas!$B$13)</f>
        <v>47635</v>
      </c>
      <c r="F36" s="18" t="n">
        <f aca="false">INDEX(Premissas!$B$25:$B$36,C36)*(1-Premissas!$B$19)^(B36-1)</f>
        <v>871776.894758753</v>
      </c>
      <c r="G36" s="19" t="n">
        <f aca="false">INDEX(Premissas!$C$25:$C$36,C36)*(1+Premissas!$B$18)^(B36-1)*(1-Premissas!$B$19)^(B36-1)</f>
        <v>620998.066104871</v>
      </c>
    </row>
    <row r="37" customFormat="false" ht="15" hidden="false" customHeight="true" outlineLevel="0" collapsed="false">
      <c r="A37" s="27" t="n">
        <v>35</v>
      </c>
      <c r="B37" s="27" t="n">
        <f aca="false">ROUNDUP(A37/12,0)</f>
        <v>3</v>
      </c>
      <c r="C37" s="27" t="n">
        <f aca="false">MOD(A37-1,12)+1</f>
        <v>11</v>
      </c>
      <c r="D37" s="28" t="n">
        <f aca="false">EDATE(Premissas!$B$12,A37-1)</f>
        <v>47543</v>
      </c>
      <c r="E37" s="28" t="n">
        <f aca="false">EDATE(D37,Premissas!$B$13)</f>
        <v>47665</v>
      </c>
      <c r="F37" s="18" t="n">
        <f aca="false">INDEX(Premissas!$B$25:$B$36,C37)*(1-Premissas!$B$19)^(B37-1)</f>
        <v>740979.590089708</v>
      </c>
      <c r="G37" s="19" t="n">
        <f aca="false">INDEX(Premissas!$C$25:$C$36,C37)*(1+Premissas!$B$18)^(B37-1)*(1-Premissas!$B$19)^(B37-1)</f>
        <v>527826.437286142</v>
      </c>
    </row>
    <row r="38" customFormat="false" ht="15" hidden="false" customHeight="true" outlineLevel="0" collapsed="false">
      <c r="A38" s="27" t="n">
        <v>36</v>
      </c>
      <c r="B38" s="27" t="n">
        <f aca="false">ROUNDUP(A38/12,0)</f>
        <v>3</v>
      </c>
      <c r="C38" s="27" t="n">
        <f aca="false">MOD(A38-1,12)+1</f>
        <v>12</v>
      </c>
      <c r="D38" s="28" t="n">
        <f aca="false">EDATE(Premissas!$B$12,A38-1)</f>
        <v>47574</v>
      </c>
      <c r="E38" s="28" t="n">
        <f aca="false">EDATE(D38,Premissas!$B$13)</f>
        <v>47696</v>
      </c>
      <c r="F38" s="18" t="n">
        <f aca="false">INDEX(Premissas!$B$25:$B$36,C38)*(1-Premissas!$B$19)^(B38-1)</f>
        <v>836095.641198483</v>
      </c>
      <c r="G38" s="19" t="n">
        <f aca="false">INDEX(Premissas!$C$25:$C$36,C38)*(1+Premissas!$B$18)^(B38-1)*(1-Premissas!$B$19)^(B38-1)</f>
        <v>595581.024668763</v>
      </c>
    </row>
    <row r="39" customFormat="false" ht="15" hidden="false" customHeight="true" outlineLevel="0" collapsed="false">
      <c r="A39" s="29" t="n">
        <v>37</v>
      </c>
      <c r="B39" s="29" t="n">
        <f aca="false">ROUNDUP(A39/12,0)</f>
        <v>4</v>
      </c>
      <c r="C39" s="29" t="n">
        <f aca="false">MOD(A39-1,12)+1</f>
        <v>1</v>
      </c>
      <c r="D39" s="30" t="n">
        <f aca="false">EDATE(Premissas!$B$12,A39-1)</f>
        <v>47604</v>
      </c>
      <c r="E39" s="30" t="n">
        <f aca="false">EDATE(D39,Premissas!$B$13)</f>
        <v>47727</v>
      </c>
      <c r="F39" s="31" t="n">
        <f aca="false">INDEX(Premissas!$B$25:$B$36,C39)*(1-Premissas!$B$19)^(B39-1)</f>
        <v>850148.591266341</v>
      </c>
      <c r="G39" s="32" t="n">
        <f aca="false">INDEX(Premissas!$C$25:$C$36,C39)*(1+Premissas!$B$18)^(B39-1)*(1-Premissas!$B$19)^(B39-1)</f>
        <v>638898.976488257</v>
      </c>
    </row>
    <row r="40" customFormat="false" ht="15" hidden="false" customHeight="true" outlineLevel="0" collapsed="false">
      <c r="A40" s="29" t="n">
        <v>38</v>
      </c>
      <c r="B40" s="29" t="n">
        <f aca="false">ROUNDUP(A40/12,0)</f>
        <v>4</v>
      </c>
      <c r="C40" s="29" t="n">
        <f aca="false">MOD(A40-1,12)+1</f>
        <v>2</v>
      </c>
      <c r="D40" s="30" t="n">
        <f aca="false">EDATE(Premissas!$B$12,A40-1)</f>
        <v>47635</v>
      </c>
      <c r="E40" s="30" t="n">
        <f aca="false">EDATE(D40,Premissas!$B$13)</f>
        <v>47757</v>
      </c>
      <c r="F40" s="31" t="n">
        <f aca="false">INDEX(Premissas!$B$25:$B$36,C40)*(1-Premissas!$B$19)^(B40-1)</f>
        <v>868084.128268188</v>
      </c>
      <c r="G40" s="32" t="n">
        <f aca="false">INDEX(Premissas!$C$25:$C$36,C40)*(1+Premissas!$B$18)^(B40-1)*(1-Premissas!$B$19)^(B40-1)</f>
        <v>652377.792251721</v>
      </c>
    </row>
    <row r="41" customFormat="false" ht="15" hidden="false" customHeight="true" outlineLevel="0" collapsed="false">
      <c r="A41" s="29" t="n">
        <v>39</v>
      </c>
      <c r="B41" s="29" t="n">
        <f aca="false">ROUNDUP(A41/12,0)</f>
        <v>4</v>
      </c>
      <c r="C41" s="29" t="n">
        <f aca="false">MOD(A41-1,12)+1</f>
        <v>3</v>
      </c>
      <c r="D41" s="30" t="n">
        <f aca="false">EDATE(Premissas!$B$12,A41-1)</f>
        <v>47665</v>
      </c>
      <c r="E41" s="30" t="n">
        <f aca="false">EDATE(D41,Premissas!$B$13)</f>
        <v>47788</v>
      </c>
      <c r="F41" s="31" t="n">
        <f aca="false">INDEX(Premissas!$B$25:$B$36,C41)*(1-Premissas!$B$19)^(B41-1)</f>
        <v>832109.619795048</v>
      </c>
      <c r="G41" s="32" t="n">
        <f aca="false">INDEX(Premissas!$C$25:$C$36,C41)*(1+Premissas!$B$18)^(B41-1)*(1-Premissas!$B$19)^(B41-1)</f>
        <v>625342.428223273</v>
      </c>
    </row>
    <row r="42" customFormat="false" ht="15" hidden="false" customHeight="true" outlineLevel="0" collapsed="false">
      <c r="A42" s="29" t="n">
        <v>40</v>
      </c>
      <c r="B42" s="29" t="n">
        <f aca="false">ROUNDUP(A42/12,0)</f>
        <v>4</v>
      </c>
      <c r="C42" s="29" t="n">
        <f aca="false">MOD(A42-1,12)+1</f>
        <v>4</v>
      </c>
      <c r="D42" s="30" t="n">
        <f aca="false">EDATE(Premissas!$B$12,A42-1)</f>
        <v>47696</v>
      </c>
      <c r="E42" s="30" t="n">
        <f aca="false">EDATE(D42,Premissas!$B$13)</f>
        <v>47818</v>
      </c>
      <c r="F42" s="31" t="n">
        <f aca="false">INDEX(Premissas!$B$25:$B$36,C42)*(1-Premissas!$B$19)^(B42-1)</f>
        <v>832320.626112717</v>
      </c>
      <c r="G42" s="32" t="n">
        <f aca="false">INDEX(Premissas!$C$25:$C$36,C42)*(1+Premissas!$B$18)^(B42-1)*(1-Premissas!$B$19)^(B42-1)</f>
        <v>625501.002526373</v>
      </c>
    </row>
    <row r="43" customFormat="false" ht="15" hidden="false" customHeight="true" outlineLevel="0" collapsed="false">
      <c r="A43" s="29" t="n">
        <v>41</v>
      </c>
      <c r="B43" s="29" t="n">
        <f aca="false">ROUNDUP(A43/12,0)</f>
        <v>4</v>
      </c>
      <c r="C43" s="29" t="n">
        <f aca="false">MOD(A43-1,12)+1</f>
        <v>5</v>
      </c>
      <c r="D43" s="30" t="n">
        <f aca="false">EDATE(Premissas!$B$12,A43-1)</f>
        <v>47727</v>
      </c>
      <c r="E43" s="30" t="n">
        <f aca="false">EDATE(D43,Premissas!$B$13)</f>
        <v>47849</v>
      </c>
      <c r="F43" s="31" t="n">
        <f aca="false">INDEX(Premissas!$B$25:$B$36,C43)*(1-Premissas!$B$19)^(B43-1)</f>
        <v>818059.081465573</v>
      </c>
      <c r="G43" s="32" t="n">
        <f aca="false">INDEX(Premissas!$C$25:$C$36,C43)*(1+Premissas!$B$18)^(B43-1)*(1-Premissas!$B$19)^(B43-1)</f>
        <v>614783.245216878</v>
      </c>
    </row>
    <row r="44" customFormat="false" ht="15" hidden="false" customHeight="true" outlineLevel="0" collapsed="false">
      <c r="A44" s="29" t="n">
        <v>42</v>
      </c>
      <c r="B44" s="29" t="n">
        <f aca="false">ROUNDUP(A44/12,0)</f>
        <v>4</v>
      </c>
      <c r="C44" s="29" t="n">
        <f aca="false">MOD(A44-1,12)+1</f>
        <v>6</v>
      </c>
      <c r="D44" s="30" t="n">
        <f aca="false">EDATE(Premissas!$B$12,A44-1)</f>
        <v>47757</v>
      </c>
      <c r="E44" s="30" t="n">
        <f aca="false">EDATE(D44,Premissas!$B$13)</f>
        <v>47880</v>
      </c>
      <c r="F44" s="31" t="n">
        <f aca="false">INDEX(Premissas!$B$25:$B$36,C44)*(1-Premissas!$B$19)^(B44-1)</f>
        <v>772765.127295395</v>
      </c>
      <c r="G44" s="32" t="n">
        <f aca="false">INDEX(Premissas!$C$25:$C$36,C44)*(1+Premissas!$B$18)^(B44-1)*(1-Premissas!$B$19)^(B44-1)</f>
        <v>580744.182801532</v>
      </c>
    </row>
    <row r="45" customFormat="false" ht="15" hidden="false" customHeight="true" outlineLevel="0" collapsed="false">
      <c r="A45" s="29" t="n">
        <v>43</v>
      </c>
      <c r="B45" s="29" t="n">
        <f aca="false">ROUNDUP(A45/12,0)</f>
        <v>4</v>
      </c>
      <c r="C45" s="29" t="n">
        <f aca="false">MOD(A45-1,12)+1</f>
        <v>7</v>
      </c>
      <c r="D45" s="30" t="n">
        <f aca="false">EDATE(Premissas!$B$12,A45-1)</f>
        <v>47788</v>
      </c>
      <c r="E45" s="30" t="n">
        <f aca="false">EDATE(D45,Premissas!$B$13)</f>
        <v>47908</v>
      </c>
      <c r="F45" s="31" t="n">
        <f aca="false">INDEX(Premissas!$B$25:$B$36,C45)*(1-Premissas!$B$19)^(B45-1)</f>
        <v>849821.738342893</v>
      </c>
      <c r="G45" s="32" t="n">
        <f aca="false">INDEX(Premissas!$C$25:$C$36,C45)*(1+Premissas!$B$18)^(B45-1)*(1-Premissas!$B$19)^(B45-1)</f>
        <v>638653.341783455</v>
      </c>
    </row>
    <row r="46" customFormat="false" ht="15" hidden="false" customHeight="true" outlineLevel="0" collapsed="false">
      <c r="A46" s="29" t="n">
        <v>44</v>
      </c>
      <c r="B46" s="29" t="n">
        <f aca="false">ROUNDUP(A46/12,0)</f>
        <v>4</v>
      </c>
      <c r="C46" s="29" t="n">
        <f aca="false">MOD(A46-1,12)+1</f>
        <v>8</v>
      </c>
      <c r="D46" s="30" t="n">
        <f aca="false">EDATE(Premissas!$B$12,A46-1)</f>
        <v>47818</v>
      </c>
      <c r="E46" s="30" t="n">
        <f aca="false">EDATE(D46,Premissas!$B$13)</f>
        <v>47939</v>
      </c>
      <c r="F46" s="31" t="n">
        <f aca="false">INDEX(Premissas!$B$25:$B$36,C46)*(1-Premissas!$B$19)^(B46-1)</f>
        <v>945194.525239798</v>
      </c>
      <c r="G46" s="32" t="n">
        <f aca="false">INDEX(Premissas!$C$25:$C$36,C46)*(1+Premissas!$B$18)^(B46-1)*(1-Premissas!$B$19)^(B46-1)</f>
        <v>710327.372134434</v>
      </c>
    </row>
    <row r="47" customFormat="false" ht="15" hidden="false" customHeight="true" outlineLevel="0" collapsed="false">
      <c r="A47" s="29" t="n">
        <v>45</v>
      </c>
      <c r="B47" s="29" t="n">
        <f aca="false">ROUNDUP(A47/12,0)</f>
        <v>4</v>
      </c>
      <c r="C47" s="29" t="n">
        <f aca="false">MOD(A47-1,12)+1</f>
        <v>9</v>
      </c>
      <c r="D47" s="30" t="n">
        <f aca="false">EDATE(Premissas!$B$12,A47-1)</f>
        <v>47849</v>
      </c>
      <c r="E47" s="30" t="n">
        <f aca="false">EDATE(D47,Premissas!$B$13)</f>
        <v>47969</v>
      </c>
      <c r="F47" s="31" t="n">
        <f aca="false">INDEX(Premissas!$B$25:$B$36,C47)*(1-Premissas!$B$19)^(B47-1)</f>
        <v>910622.588172339</v>
      </c>
      <c r="G47" s="32" t="n">
        <f aca="false">INDEX(Premissas!$C$25:$C$36,C47)*(1+Premissas!$B$18)^(B47-1)*(1-Premissas!$B$19)^(B47-1)</f>
        <v>684346.060826589</v>
      </c>
    </row>
    <row r="48" customFormat="false" ht="15" hidden="false" customHeight="true" outlineLevel="0" collapsed="false">
      <c r="A48" s="29" t="n">
        <v>46</v>
      </c>
      <c r="B48" s="29" t="n">
        <f aca="false">ROUNDUP(A48/12,0)</f>
        <v>4</v>
      </c>
      <c r="C48" s="29" t="n">
        <f aca="false">MOD(A48-1,12)+1</f>
        <v>10</v>
      </c>
      <c r="D48" s="30" t="n">
        <f aca="false">EDATE(Premissas!$B$12,A48-1)</f>
        <v>47880</v>
      </c>
      <c r="E48" s="30" t="n">
        <f aca="false">EDATE(D48,Premissas!$B$13)</f>
        <v>48000</v>
      </c>
      <c r="F48" s="31" t="n">
        <f aca="false">INDEX(Premissas!$B$25:$B$36,C48)*(1-Premissas!$B$19)^(B48-1)</f>
        <v>867418.010284959</v>
      </c>
      <c r="G48" s="32" t="n">
        <f aca="false">INDEX(Premissas!$C$25:$C$36,C48)*(1+Premissas!$B$18)^(B48-1)*(1-Premissas!$B$19)^(B48-1)</f>
        <v>651877.194941936</v>
      </c>
    </row>
    <row r="49" customFormat="false" ht="15" hidden="false" customHeight="true" outlineLevel="0" collapsed="false">
      <c r="A49" s="29" t="n">
        <v>47</v>
      </c>
      <c r="B49" s="29" t="n">
        <f aca="false">ROUNDUP(A49/12,0)</f>
        <v>4</v>
      </c>
      <c r="C49" s="29" t="n">
        <f aca="false">MOD(A49-1,12)+1</f>
        <v>11</v>
      </c>
      <c r="D49" s="30" t="n">
        <f aca="false">EDATE(Premissas!$B$12,A49-1)</f>
        <v>47908</v>
      </c>
      <c r="E49" s="30" t="n">
        <f aca="false">EDATE(D49,Premissas!$B$13)</f>
        <v>48030</v>
      </c>
      <c r="F49" s="31" t="n">
        <f aca="false">INDEX(Premissas!$B$25:$B$36,C49)*(1-Premissas!$B$19)^(B49-1)</f>
        <v>737274.692139259</v>
      </c>
      <c r="G49" s="32" t="n">
        <f aca="false">INDEX(Premissas!$C$25:$C$36,C49)*(1+Premissas!$B$18)^(B49-1)*(1-Premissas!$B$19)^(B49-1)</f>
        <v>554072.606880196</v>
      </c>
    </row>
    <row r="50" customFormat="false" ht="15" hidden="false" customHeight="true" outlineLevel="0" collapsed="false">
      <c r="A50" s="29" t="n">
        <v>48</v>
      </c>
      <c r="B50" s="29" t="n">
        <f aca="false">ROUNDUP(A50/12,0)</f>
        <v>4</v>
      </c>
      <c r="C50" s="29" t="n">
        <f aca="false">MOD(A50-1,12)+1</f>
        <v>12</v>
      </c>
      <c r="D50" s="30" t="n">
        <f aca="false">EDATE(Premissas!$B$12,A50-1)</f>
        <v>47939</v>
      </c>
      <c r="E50" s="30" t="n">
        <f aca="false">EDATE(D50,Premissas!$B$13)</f>
        <v>48061</v>
      </c>
      <c r="F50" s="31" t="n">
        <f aca="false">INDEX(Premissas!$B$25:$B$36,C50)*(1-Premissas!$B$19)^(B50-1)</f>
        <v>831915.16299249</v>
      </c>
      <c r="G50" s="32" t="n">
        <f aca="false">INDEX(Premissas!$C$25:$C$36,C50)*(1+Premissas!$B$18)^(B50-1)*(1-Premissas!$B$19)^(B50-1)</f>
        <v>625196.291120417</v>
      </c>
    </row>
    <row r="51" customFormat="false" ht="15" hidden="false" customHeight="true" outlineLevel="0" collapsed="false">
      <c r="A51" s="27" t="n">
        <v>49</v>
      </c>
      <c r="B51" s="27" t="n">
        <f aca="false">ROUNDUP(A51/12,0)</f>
        <v>5</v>
      </c>
      <c r="C51" s="27" t="n">
        <f aca="false">MOD(A51-1,12)+1</f>
        <v>1</v>
      </c>
      <c r="D51" s="28" t="n">
        <f aca="false">EDATE(Premissas!$B$12,A51-1)</f>
        <v>47969</v>
      </c>
      <c r="E51" s="28" t="n">
        <f aca="false">EDATE(D51,Premissas!$B$13)</f>
        <v>48092</v>
      </c>
      <c r="F51" s="18" t="n">
        <f aca="false">INDEX(Premissas!$B$25:$B$36,C51)*(1-Premissas!$B$19)^(B51-1)</f>
        <v>845897.848310009</v>
      </c>
      <c r="G51" s="19" t="n">
        <f aca="false">INDEX(Premissas!$C$25:$C$36,C51)*(1+Premissas!$B$18)^(B51-1)*(1-Premissas!$B$19)^(B51-1)</f>
        <v>670668.228094135</v>
      </c>
    </row>
    <row r="52" customFormat="false" ht="15" hidden="false" customHeight="true" outlineLevel="0" collapsed="false">
      <c r="A52" s="27" t="n">
        <v>50</v>
      </c>
      <c r="B52" s="27" t="n">
        <f aca="false">ROUNDUP(A52/12,0)</f>
        <v>5</v>
      </c>
      <c r="C52" s="27" t="n">
        <f aca="false">MOD(A52-1,12)+1</f>
        <v>2</v>
      </c>
      <c r="D52" s="28" t="n">
        <f aca="false">EDATE(Premissas!$B$12,A52-1)</f>
        <v>48000</v>
      </c>
      <c r="E52" s="28" t="n">
        <f aca="false">EDATE(D52,Premissas!$B$13)</f>
        <v>48122</v>
      </c>
      <c r="F52" s="18" t="n">
        <f aca="false">INDEX(Premissas!$B$25:$B$36,C52)*(1-Premissas!$B$19)^(B52-1)</f>
        <v>863743.707626847</v>
      </c>
      <c r="G52" s="19" t="n">
        <f aca="false">INDEX(Premissas!$C$25:$C$36,C52)*(1+Premissas!$B$18)^(B52-1)*(1-Premissas!$B$19)^(B52-1)</f>
        <v>684817.277971437</v>
      </c>
    </row>
    <row r="53" customFormat="false" ht="15" hidden="false" customHeight="true" outlineLevel="0" collapsed="false">
      <c r="A53" s="27" t="n">
        <v>51</v>
      </c>
      <c r="B53" s="27" t="n">
        <f aca="false">ROUNDUP(A53/12,0)</f>
        <v>5</v>
      </c>
      <c r="C53" s="27" t="n">
        <f aca="false">MOD(A53-1,12)+1</f>
        <v>3</v>
      </c>
      <c r="D53" s="28" t="n">
        <f aca="false">EDATE(Premissas!$B$12,A53-1)</f>
        <v>48030</v>
      </c>
      <c r="E53" s="28" t="n">
        <f aca="false">EDATE(D53,Premissas!$B$13)</f>
        <v>48153</v>
      </c>
      <c r="F53" s="18" t="n">
        <f aca="false">INDEX(Premissas!$B$25:$B$36,C53)*(1-Premissas!$B$19)^(B53-1)</f>
        <v>827949.071696073</v>
      </c>
      <c r="G53" s="19" t="n">
        <f aca="false">INDEX(Premissas!$C$25:$C$36,C53)*(1+Premissas!$B$18)^(B53-1)*(1-Premissas!$B$19)^(B53-1)</f>
        <v>656437.580466675</v>
      </c>
    </row>
    <row r="54" customFormat="false" ht="15" hidden="false" customHeight="true" outlineLevel="0" collapsed="false">
      <c r="A54" s="27" t="n">
        <v>52</v>
      </c>
      <c r="B54" s="27" t="n">
        <f aca="false">ROUNDUP(A54/12,0)</f>
        <v>5</v>
      </c>
      <c r="C54" s="27" t="n">
        <f aca="false">MOD(A54-1,12)+1</f>
        <v>4</v>
      </c>
      <c r="D54" s="28" t="n">
        <f aca="false">EDATE(Premissas!$B$12,A54-1)</f>
        <v>48061</v>
      </c>
      <c r="E54" s="28" t="n">
        <f aca="false">EDATE(D54,Premissas!$B$13)</f>
        <v>48183</v>
      </c>
      <c r="F54" s="18" t="n">
        <f aca="false">INDEX(Premissas!$B$25:$B$36,C54)*(1-Premissas!$B$19)^(B54-1)</f>
        <v>828159.022982153</v>
      </c>
      <c r="G54" s="19" t="n">
        <f aca="false">INDEX(Premissas!$C$25:$C$36,C54)*(1+Premissas!$B$18)^(B54-1)*(1-Premissas!$B$19)^(B54-1)</f>
        <v>656604.039876996</v>
      </c>
    </row>
    <row r="55" customFormat="false" ht="15" hidden="false" customHeight="true" outlineLevel="0" collapsed="false">
      <c r="A55" s="27" t="n">
        <v>53</v>
      </c>
      <c r="B55" s="27" t="n">
        <f aca="false">ROUNDUP(A55/12,0)</f>
        <v>5</v>
      </c>
      <c r="C55" s="27" t="n">
        <f aca="false">MOD(A55-1,12)+1</f>
        <v>5</v>
      </c>
      <c r="D55" s="28" t="n">
        <f aca="false">EDATE(Premissas!$B$12,A55-1)</f>
        <v>48092</v>
      </c>
      <c r="E55" s="28" t="n">
        <f aca="false">EDATE(D55,Premissas!$B$13)</f>
        <v>48214</v>
      </c>
      <c r="F55" s="18" t="n">
        <f aca="false">INDEX(Premissas!$B$25:$B$36,C55)*(1-Premissas!$B$19)^(B55-1)</f>
        <v>813968.786058245</v>
      </c>
      <c r="G55" s="19" t="n">
        <f aca="false">INDEX(Premissas!$C$25:$C$36,C55)*(1+Premissas!$B$18)^(B55-1)*(1-Premissas!$B$19)^(B55-1)</f>
        <v>645353.342085287</v>
      </c>
    </row>
    <row r="56" customFormat="false" ht="15" hidden="false" customHeight="true" outlineLevel="0" collapsed="false">
      <c r="A56" s="27" t="n">
        <v>54</v>
      </c>
      <c r="B56" s="27" t="n">
        <f aca="false">ROUNDUP(A56/12,0)</f>
        <v>5</v>
      </c>
      <c r="C56" s="27" t="n">
        <f aca="false">MOD(A56-1,12)+1</f>
        <v>6</v>
      </c>
      <c r="D56" s="28" t="n">
        <f aca="false">EDATE(Premissas!$B$12,A56-1)</f>
        <v>48122</v>
      </c>
      <c r="E56" s="28" t="n">
        <f aca="false">EDATE(D56,Premissas!$B$13)</f>
        <v>48245</v>
      </c>
      <c r="F56" s="18" t="n">
        <f aca="false">INDEX(Premissas!$B$25:$B$36,C56)*(1-Premissas!$B$19)^(B56-1)</f>
        <v>768901.301658918</v>
      </c>
      <c r="G56" s="19" t="n">
        <f aca="false">INDEX(Premissas!$C$25:$C$36,C56)*(1+Premissas!$B$18)^(B56-1)*(1-Premissas!$B$19)^(B56-1)</f>
        <v>609621.687291338</v>
      </c>
    </row>
    <row r="57" customFormat="false" ht="15" hidden="false" customHeight="true" outlineLevel="0" collapsed="false">
      <c r="A57" s="27" t="n">
        <v>55</v>
      </c>
      <c r="B57" s="27" t="n">
        <f aca="false">ROUNDUP(A57/12,0)</f>
        <v>5</v>
      </c>
      <c r="C57" s="27" t="n">
        <f aca="false">MOD(A57-1,12)+1</f>
        <v>7</v>
      </c>
      <c r="D57" s="28" t="n">
        <f aca="false">EDATE(Premissas!$B$12,A57-1)</f>
        <v>48153</v>
      </c>
      <c r="E57" s="28" t="n">
        <f aca="false">EDATE(D57,Premissas!$B$13)</f>
        <v>48274</v>
      </c>
      <c r="F57" s="18" t="n">
        <f aca="false">INDEX(Premissas!$B$25:$B$36,C57)*(1-Premissas!$B$19)^(B57-1)</f>
        <v>845572.629651179</v>
      </c>
      <c r="G57" s="19" t="n">
        <f aca="false">INDEX(Premissas!$C$25:$C$36,C57)*(1+Premissas!$B$18)^(B57-1)*(1-Premissas!$B$19)^(B57-1)</f>
        <v>670410.379203638</v>
      </c>
    </row>
    <row r="58" customFormat="false" ht="15" hidden="false" customHeight="true" outlineLevel="0" collapsed="false">
      <c r="A58" s="27" t="n">
        <v>56</v>
      </c>
      <c r="B58" s="27" t="n">
        <f aca="false">ROUNDUP(A58/12,0)</f>
        <v>5</v>
      </c>
      <c r="C58" s="27" t="n">
        <f aca="false">MOD(A58-1,12)+1</f>
        <v>8</v>
      </c>
      <c r="D58" s="28" t="n">
        <f aca="false">EDATE(Premissas!$B$12,A58-1)</f>
        <v>48183</v>
      </c>
      <c r="E58" s="28" t="n">
        <f aca="false">EDATE(D58,Premissas!$B$13)</f>
        <v>48305</v>
      </c>
      <c r="F58" s="18" t="n">
        <f aca="false">INDEX(Premissas!$B$25:$B$36,C58)*(1-Premissas!$B$19)^(B58-1)</f>
        <v>940468.552613599</v>
      </c>
      <c r="G58" s="19" t="n">
        <f aca="false">INDEX(Premissas!$C$25:$C$36,C58)*(1+Premissas!$B$18)^(B58-1)*(1-Premissas!$B$19)^(B58-1)</f>
        <v>745648.400713818</v>
      </c>
    </row>
    <row r="59" customFormat="false" ht="15" hidden="false" customHeight="true" outlineLevel="0" collapsed="false">
      <c r="A59" s="27" t="n">
        <v>57</v>
      </c>
      <c r="B59" s="27" t="n">
        <f aca="false">ROUNDUP(A59/12,0)</f>
        <v>5</v>
      </c>
      <c r="C59" s="27" t="n">
        <f aca="false">MOD(A59-1,12)+1</f>
        <v>9</v>
      </c>
      <c r="D59" s="28" t="n">
        <f aca="false">EDATE(Premissas!$B$12,A59-1)</f>
        <v>48214</v>
      </c>
      <c r="E59" s="28" t="n">
        <f aca="false">EDATE(D59,Premissas!$B$13)</f>
        <v>48335</v>
      </c>
      <c r="F59" s="18" t="n">
        <f aca="false">INDEX(Premissas!$B$25:$B$36,C59)*(1-Premissas!$B$19)^(B59-1)</f>
        <v>906069.475231477</v>
      </c>
      <c r="G59" s="19" t="n">
        <f aca="false">INDEX(Premissas!$C$25:$C$36,C59)*(1+Premissas!$B$18)^(B59-1)*(1-Premissas!$B$19)^(B59-1)</f>
        <v>718375.168701191</v>
      </c>
    </row>
    <row r="60" customFormat="false" ht="15" hidden="false" customHeight="true" outlineLevel="0" collapsed="false">
      <c r="A60" s="27" t="n">
        <v>58</v>
      </c>
      <c r="B60" s="27" t="n">
        <f aca="false">ROUNDUP(A60/12,0)</f>
        <v>5</v>
      </c>
      <c r="C60" s="27" t="n">
        <f aca="false">MOD(A60-1,12)+1</f>
        <v>10</v>
      </c>
      <c r="D60" s="28" t="n">
        <f aca="false">EDATE(Premissas!$B$12,A60-1)</f>
        <v>48245</v>
      </c>
      <c r="E60" s="28" t="n">
        <f aca="false">EDATE(D60,Premissas!$B$13)</f>
        <v>48366</v>
      </c>
      <c r="F60" s="18" t="n">
        <f aca="false">INDEX(Premissas!$B$25:$B$36,C60)*(1-Premissas!$B$19)^(B60-1)</f>
        <v>863080.920233534</v>
      </c>
      <c r="G60" s="19" t="n">
        <f aca="false">INDEX(Premissas!$C$25:$C$36,C60)*(1+Premissas!$B$18)^(B60-1)*(1-Premissas!$B$19)^(B60-1)</f>
        <v>684291.788460423</v>
      </c>
    </row>
    <row r="61" customFormat="false" ht="15" hidden="false" customHeight="true" outlineLevel="0" collapsed="false">
      <c r="A61" s="27" t="n">
        <v>59</v>
      </c>
      <c r="B61" s="27" t="n">
        <f aca="false">ROUNDUP(A61/12,0)</f>
        <v>5</v>
      </c>
      <c r="C61" s="27" t="n">
        <f aca="false">MOD(A61-1,12)+1</f>
        <v>11</v>
      </c>
      <c r="D61" s="28" t="n">
        <f aca="false">EDATE(Premissas!$B$12,A61-1)</f>
        <v>48274</v>
      </c>
      <c r="E61" s="28" t="n">
        <f aca="false">EDATE(D61,Premissas!$B$13)</f>
        <v>48396</v>
      </c>
      <c r="F61" s="18" t="n">
        <f aca="false">INDEX(Premissas!$B$25:$B$36,C61)*(1-Premissas!$B$19)^(B61-1)</f>
        <v>733588.318678563</v>
      </c>
      <c r="G61" s="19" t="n">
        <f aca="false">INDEX(Premissas!$C$25:$C$36,C61)*(1+Premissas!$B$18)^(B61-1)*(1-Premissas!$B$19)^(B61-1)</f>
        <v>581623.867257313</v>
      </c>
    </row>
    <row r="62" customFormat="false" ht="15" hidden="false" customHeight="true" outlineLevel="0" collapsed="false">
      <c r="A62" s="27" t="n">
        <v>60</v>
      </c>
      <c r="B62" s="27" t="n">
        <f aca="false">ROUNDUP(A62/12,0)</f>
        <v>5</v>
      </c>
      <c r="C62" s="27" t="n">
        <f aca="false">MOD(A62-1,12)+1</f>
        <v>12</v>
      </c>
      <c r="D62" s="28" t="n">
        <f aca="false">EDATE(Premissas!$B$12,A62-1)</f>
        <v>48305</v>
      </c>
      <c r="E62" s="28" t="n">
        <f aca="false">EDATE(D62,Premissas!$B$13)</f>
        <v>48427</v>
      </c>
      <c r="F62" s="18" t="n">
        <f aca="false">INDEX(Premissas!$B$25:$B$36,C62)*(1-Premissas!$B$19)^(B62-1)</f>
        <v>827755.587177528</v>
      </c>
      <c r="G62" s="19" t="n">
        <f aca="false">INDEX(Premissas!$C$25:$C$36,C62)*(1+Premissas!$B$18)^(B62-1)*(1-Premissas!$B$19)^(B62-1)</f>
        <v>656284.176696379</v>
      </c>
    </row>
    <row r="63" customFormat="false" ht="15" hidden="false" customHeight="true" outlineLevel="0" collapsed="false">
      <c r="A63" s="29" t="n">
        <v>61</v>
      </c>
      <c r="B63" s="29" t="n">
        <f aca="false">ROUNDUP(A63/12,0)</f>
        <v>6</v>
      </c>
      <c r="C63" s="29" t="n">
        <f aca="false">MOD(A63-1,12)+1</f>
        <v>1</v>
      </c>
      <c r="D63" s="30" t="n">
        <f aca="false">EDATE(Premissas!$B$12,A63-1)</f>
        <v>48335</v>
      </c>
      <c r="E63" s="30" t="n">
        <f aca="false">EDATE(D63,Premissas!$B$13)</f>
        <v>48458</v>
      </c>
      <c r="F63" s="31" t="n">
        <f aca="false">INDEX(Premissas!$B$25:$B$36,C63)*(1-Premissas!$B$19)^(B63-1)</f>
        <v>841668.359068459</v>
      </c>
      <c r="G63" s="32" t="n">
        <f aca="false">INDEX(Premissas!$C$25:$C$36,C63)*(1+Premissas!$B$18)^(B63-1)*(1-Premissas!$B$19)^(B63-1)</f>
        <v>704017.205736116</v>
      </c>
    </row>
    <row r="64" customFormat="false" ht="15" hidden="false" customHeight="true" outlineLevel="0" collapsed="false">
      <c r="A64" s="29" t="n">
        <v>62</v>
      </c>
      <c r="B64" s="29" t="n">
        <f aca="false">ROUNDUP(A64/12,0)</f>
        <v>6</v>
      </c>
      <c r="C64" s="29" t="n">
        <f aca="false">MOD(A64-1,12)+1</f>
        <v>2</v>
      </c>
      <c r="D64" s="30" t="n">
        <f aca="false">EDATE(Premissas!$B$12,A64-1)</f>
        <v>48366</v>
      </c>
      <c r="E64" s="30" t="n">
        <f aca="false">EDATE(D64,Premissas!$B$13)</f>
        <v>48488</v>
      </c>
      <c r="F64" s="31" t="n">
        <f aca="false">INDEX(Premissas!$B$25:$B$36,C64)*(1-Premissas!$B$19)^(B64-1)</f>
        <v>859424.989088713</v>
      </c>
      <c r="G64" s="32" t="n">
        <f aca="false">INDEX(Premissas!$C$25:$C$36,C64)*(1+Premissas!$B$18)^(B64-1)*(1-Premissas!$B$19)^(B64-1)</f>
        <v>718869.817118567</v>
      </c>
    </row>
    <row r="65" customFormat="false" ht="15" hidden="false" customHeight="true" outlineLevel="0" collapsed="false">
      <c r="A65" s="29" t="n">
        <v>63</v>
      </c>
      <c r="B65" s="29" t="n">
        <f aca="false">ROUNDUP(A65/12,0)</f>
        <v>6</v>
      </c>
      <c r="C65" s="29" t="n">
        <f aca="false">MOD(A65-1,12)+1</f>
        <v>3</v>
      </c>
      <c r="D65" s="30" t="n">
        <f aca="false">EDATE(Premissas!$B$12,A65-1)</f>
        <v>48396</v>
      </c>
      <c r="E65" s="30" t="n">
        <f aca="false">EDATE(D65,Premissas!$B$13)</f>
        <v>48519</v>
      </c>
      <c r="F65" s="31" t="n">
        <f aca="false">INDEX(Premissas!$B$25:$B$36,C65)*(1-Premissas!$B$19)^(B65-1)</f>
        <v>823809.326337592</v>
      </c>
      <c r="G65" s="32" t="n">
        <f aca="false">INDEX(Premissas!$C$25:$C$36,C65)*(1+Premissas!$B$18)^(B65-1)*(1-Premissas!$B$19)^(B65-1)</f>
        <v>689078.939155381</v>
      </c>
    </row>
    <row r="66" customFormat="false" ht="15" hidden="false" customHeight="true" outlineLevel="0" collapsed="false">
      <c r="A66" s="29" t="n">
        <v>64</v>
      </c>
      <c r="B66" s="29" t="n">
        <f aca="false">ROUNDUP(A66/12,0)</f>
        <v>6</v>
      </c>
      <c r="C66" s="29" t="n">
        <f aca="false">MOD(A66-1,12)+1</f>
        <v>4</v>
      </c>
      <c r="D66" s="30" t="n">
        <f aca="false">EDATE(Premissas!$B$12,A66-1)</f>
        <v>48427</v>
      </c>
      <c r="E66" s="30" t="n">
        <f aca="false">EDATE(D66,Premissas!$B$13)</f>
        <v>48549</v>
      </c>
      <c r="F66" s="31" t="n">
        <f aca="false">INDEX(Premissas!$B$25:$B$36,C66)*(1-Premissas!$B$19)^(B66-1)</f>
        <v>824018.227867242</v>
      </c>
      <c r="G66" s="32" t="n">
        <f aca="false">INDEX(Premissas!$C$25:$C$36,C66)*(1+Premissas!$B$18)^(B66-1)*(1-Premissas!$B$19)^(B66-1)</f>
        <v>689253.67575988</v>
      </c>
    </row>
    <row r="67" customFormat="false" ht="15" hidden="false" customHeight="true" outlineLevel="0" collapsed="false">
      <c r="A67" s="29" t="n">
        <v>65</v>
      </c>
      <c r="B67" s="29" t="n">
        <f aca="false">ROUNDUP(A67/12,0)</f>
        <v>6</v>
      </c>
      <c r="C67" s="29" t="n">
        <f aca="false">MOD(A67-1,12)+1</f>
        <v>5</v>
      </c>
      <c r="D67" s="30" t="n">
        <f aca="false">EDATE(Premissas!$B$12,A67-1)</f>
        <v>48458</v>
      </c>
      <c r="E67" s="30" t="n">
        <f aca="false">EDATE(D67,Premissas!$B$13)</f>
        <v>48580</v>
      </c>
      <c r="F67" s="31" t="n">
        <f aca="false">INDEX(Premissas!$B$25:$B$36,C67)*(1-Premissas!$B$19)^(B67-1)</f>
        <v>809898.942127954</v>
      </c>
      <c r="G67" s="32" t="n">
        <f aca="false">INDEX(Premissas!$C$25:$C$36,C67)*(1+Premissas!$B$18)^(B67-1)*(1-Premissas!$B$19)^(B67-1)</f>
        <v>677443.537020478</v>
      </c>
    </row>
    <row r="68" customFormat="false" ht="15" hidden="false" customHeight="true" outlineLevel="0" collapsed="false">
      <c r="A68" s="29" t="n">
        <v>66</v>
      </c>
      <c r="B68" s="29" t="n">
        <f aca="false">ROUNDUP(A68/12,0)</f>
        <v>6</v>
      </c>
      <c r="C68" s="29" t="n">
        <f aca="false">MOD(A68-1,12)+1</f>
        <v>6</v>
      </c>
      <c r="D68" s="30" t="n">
        <f aca="false">EDATE(Premissas!$B$12,A68-1)</f>
        <v>48488</v>
      </c>
      <c r="E68" s="30" t="n">
        <f aca="false">EDATE(D68,Premissas!$B$13)</f>
        <v>48611</v>
      </c>
      <c r="F68" s="31" t="n">
        <f aca="false">INDEX(Premissas!$B$25:$B$36,C68)*(1-Premissas!$B$19)^(B68-1)</f>
        <v>765056.795150623</v>
      </c>
      <c r="G68" s="32" t="n">
        <f aca="false">INDEX(Premissas!$C$25:$C$36,C68)*(1+Premissas!$B$18)^(B68-1)*(1-Premissas!$B$19)^(B68-1)</f>
        <v>639935.1256919</v>
      </c>
    </row>
    <row r="69" customFormat="false" ht="15" hidden="false" customHeight="true" outlineLevel="0" collapsed="false">
      <c r="A69" s="29" t="n">
        <v>67</v>
      </c>
      <c r="B69" s="29" t="n">
        <f aca="false">ROUNDUP(A69/12,0)</f>
        <v>6</v>
      </c>
      <c r="C69" s="29" t="n">
        <f aca="false">MOD(A69-1,12)+1</f>
        <v>7</v>
      </c>
      <c r="D69" s="30" t="n">
        <f aca="false">EDATE(Premissas!$B$12,A69-1)</f>
        <v>48519</v>
      </c>
      <c r="E69" s="30" t="n">
        <f aca="false">EDATE(D69,Premissas!$B$13)</f>
        <v>48639</v>
      </c>
      <c r="F69" s="31" t="n">
        <f aca="false">INDEX(Premissas!$B$25:$B$36,C69)*(1-Premissas!$B$19)^(B69-1)</f>
        <v>841344.766502923</v>
      </c>
      <c r="G69" s="32" t="n">
        <f aca="false">INDEX(Premissas!$C$25:$C$36,C69)*(1+Premissas!$B$18)^(B69-1)*(1-Premissas!$B$19)^(B69-1)</f>
        <v>703746.535309539</v>
      </c>
    </row>
    <row r="70" customFormat="false" ht="15" hidden="false" customHeight="true" outlineLevel="0" collapsed="false">
      <c r="A70" s="29" t="n">
        <v>68</v>
      </c>
      <c r="B70" s="29" t="n">
        <f aca="false">ROUNDUP(A70/12,0)</f>
        <v>6</v>
      </c>
      <c r="C70" s="29" t="n">
        <f aca="false">MOD(A70-1,12)+1</f>
        <v>8</v>
      </c>
      <c r="D70" s="30" t="n">
        <f aca="false">EDATE(Premissas!$B$12,A70-1)</f>
        <v>48549</v>
      </c>
      <c r="E70" s="30" t="n">
        <f aca="false">EDATE(D70,Premissas!$B$13)</f>
        <v>48670</v>
      </c>
      <c r="F70" s="31" t="n">
        <f aca="false">INDEX(Premissas!$B$25:$B$36,C70)*(1-Premissas!$B$19)^(B70-1)</f>
        <v>935766.209850531</v>
      </c>
      <c r="G70" s="32" t="n">
        <f aca="false">INDEX(Premissas!$C$25:$C$36,C70)*(1+Premissas!$B$18)^(B70-1)*(1-Premissas!$B$19)^(B70-1)</f>
        <v>782725.767439313</v>
      </c>
    </row>
    <row r="71" customFormat="false" ht="15" hidden="false" customHeight="true" outlineLevel="0" collapsed="false">
      <c r="A71" s="29" t="n">
        <v>69</v>
      </c>
      <c r="B71" s="29" t="n">
        <f aca="false">ROUNDUP(A71/12,0)</f>
        <v>6</v>
      </c>
      <c r="C71" s="29" t="n">
        <f aca="false">MOD(A71-1,12)+1</f>
        <v>9</v>
      </c>
      <c r="D71" s="30" t="n">
        <f aca="false">EDATE(Premissas!$B$12,A71-1)</f>
        <v>48580</v>
      </c>
      <c r="E71" s="30" t="n">
        <f aca="false">EDATE(D71,Premissas!$B$13)</f>
        <v>48700</v>
      </c>
      <c r="F71" s="31" t="n">
        <f aca="false">INDEX(Premissas!$B$25:$B$36,C71)*(1-Premissas!$B$19)^(B71-1)</f>
        <v>901539.12785532</v>
      </c>
      <c r="G71" s="32" t="n">
        <f aca="false">INDEX(Premissas!$C$25:$C$36,C71)*(1+Premissas!$B$18)^(B71-1)*(1-Premissas!$B$19)^(B71-1)</f>
        <v>754096.373964858</v>
      </c>
    </row>
    <row r="72" customFormat="false" ht="15" hidden="false" customHeight="true" outlineLevel="0" collapsed="false">
      <c r="A72" s="29" t="n">
        <v>70</v>
      </c>
      <c r="B72" s="29" t="n">
        <f aca="false">ROUNDUP(A72/12,0)</f>
        <v>6</v>
      </c>
      <c r="C72" s="29" t="n">
        <f aca="false">MOD(A72-1,12)+1</f>
        <v>10</v>
      </c>
      <c r="D72" s="30" t="n">
        <f aca="false">EDATE(Premissas!$B$12,A72-1)</f>
        <v>48611</v>
      </c>
      <c r="E72" s="30" t="n">
        <f aca="false">EDATE(D72,Premissas!$B$13)</f>
        <v>48731</v>
      </c>
      <c r="F72" s="31" t="n">
        <f aca="false">INDEX(Premissas!$B$25:$B$36,C72)*(1-Premissas!$B$19)^(B72-1)</f>
        <v>858765.515632367</v>
      </c>
      <c r="G72" s="32" t="n">
        <f aca="false">INDEX(Premissas!$C$25:$C$36,C72)*(1+Premissas!$B$18)^(B72-1)*(1-Premissas!$B$19)^(B72-1)</f>
        <v>718318.197641618</v>
      </c>
    </row>
    <row r="73" customFormat="false" ht="15" hidden="false" customHeight="true" outlineLevel="0" collapsed="false">
      <c r="A73" s="29" t="n">
        <v>71</v>
      </c>
      <c r="B73" s="29" t="n">
        <f aca="false">ROUNDUP(A73/12,0)</f>
        <v>6</v>
      </c>
      <c r="C73" s="29" t="n">
        <f aca="false">MOD(A73-1,12)+1</f>
        <v>11</v>
      </c>
      <c r="D73" s="30" t="n">
        <f aca="false">EDATE(Premissas!$B$12,A73-1)</f>
        <v>48639</v>
      </c>
      <c r="E73" s="30" t="n">
        <f aca="false">EDATE(D73,Premissas!$B$13)</f>
        <v>48761</v>
      </c>
      <c r="F73" s="31" t="n">
        <f aca="false">INDEX(Premissas!$B$25:$B$36,C73)*(1-Premissas!$B$19)^(B73-1)</f>
        <v>729920.37708517</v>
      </c>
      <c r="G73" s="32" t="n">
        <f aca="false">INDEX(Premissas!$C$25:$C$36,C73)*(1+Premissas!$B$18)^(B73-1)*(1-Premissas!$B$19)^(B73-1)</f>
        <v>610545.114056683</v>
      </c>
    </row>
    <row r="74" customFormat="false" ht="15" hidden="false" customHeight="true" outlineLevel="0" collapsed="false">
      <c r="A74" s="29" t="n">
        <v>72</v>
      </c>
      <c r="B74" s="29" t="n">
        <f aca="false">ROUNDUP(A74/12,0)</f>
        <v>6</v>
      </c>
      <c r="C74" s="29" t="n">
        <f aca="false">MOD(A74-1,12)+1</f>
        <v>12</v>
      </c>
      <c r="D74" s="30" t="n">
        <f aca="false">EDATE(Premissas!$B$12,A74-1)</f>
        <v>48670</v>
      </c>
      <c r="E74" s="30" t="n">
        <f aca="false">EDATE(D74,Premissas!$B$13)</f>
        <v>48792</v>
      </c>
      <c r="F74" s="31" t="n">
        <f aca="false">INDEX(Premissas!$B$25:$B$36,C74)*(1-Premissas!$B$19)^(B74-1)</f>
        <v>823616.80924164</v>
      </c>
      <c r="G74" s="32" t="n">
        <f aca="false">INDEX(Premissas!$C$25:$C$36,C74)*(1+Premissas!$B$18)^(B74-1)*(1-Premissas!$B$19)^(B74-1)</f>
        <v>688917.907382607</v>
      </c>
    </row>
    <row r="75" customFormat="false" ht="15" hidden="false" customHeight="true" outlineLevel="0" collapsed="false">
      <c r="A75" s="27" t="n">
        <v>73</v>
      </c>
      <c r="B75" s="27" t="n">
        <f aca="false">ROUNDUP(A75/12,0)</f>
        <v>7</v>
      </c>
      <c r="C75" s="27" t="n">
        <f aca="false">MOD(A75-1,12)+1</f>
        <v>1</v>
      </c>
      <c r="D75" s="28" t="n">
        <f aca="false">EDATE(Premissas!$B$12,A75-1)</f>
        <v>48700</v>
      </c>
      <c r="E75" s="28" t="n">
        <f aca="false">EDATE(D75,Premissas!$B$13)</f>
        <v>48823</v>
      </c>
      <c r="F75" s="18" t="n">
        <f aca="false">INDEX(Premissas!$B$25:$B$36,C75)*(1-Premissas!$B$19)^(B75-1)</f>
        <v>837460.017273117</v>
      </c>
      <c r="G75" s="19" t="n">
        <f aca="false">INDEX(Premissas!$C$25:$C$36,C75)*(1+Premissas!$B$18)^(B75-1)*(1-Premissas!$B$19)^(B75-1)</f>
        <v>739024.461291344</v>
      </c>
    </row>
    <row r="76" customFormat="false" ht="15" hidden="false" customHeight="true" outlineLevel="0" collapsed="false">
      <c r="A76" s="27" t="n">
        <v>74</v>
      </c>
      <c r="B76" s="27" t="n">
        <f aca="false">ROUNDUP(A76/12,0)</f>
        <v>7</v>
      </c>
      <c r="C76" s="27" t="n">
        <f aca="false">MOD(A76-1,12)+1</f>
        <v>2</v>
      </c>
      <c r="D76" s="28" t="n">
        <f aca="false">EDATE(Premissas!$B$12,A76-1)</f>
        <v>48731</v>
      </c>
      <c r="E76" s="28" t="n">
        <f aca="false">EDATE(D76,Premissas!$B$13)</f>
        <v>48853</v>
      </c>
      <c r="F76" s="18" t="n">
        <f aca="false">INDEX(Premissas!$B$25:$B$36,C76)*(1-Premissas!$B$19)^(B76-1)</f>
        <v>855127.864143269</v>
      </c>
      <c r="G76" s="19" t="n">
        <f aca="false">INDEX(Premissas!$C$25:$C$36,C76)*(1+Premissas!$B$18)^(B76-1)*(1-Premissas!$B$19)^(B76-1)</f>
        <v>754615.618774788</v>
      </c>
    </row>
    <row r="77" customFormat="false" ht="15" hidden="false" customHeight="true" outlineLevel="0" collapsed="false">
      <c r="A77" s="27" t="n">
        <v>75</v>
      </c>
      <c r="B77" s="27" t="n">
        <f aca="false">ROUNDUP(A77/12,0)</f>
        <v>7</v>
      </c>
      <c r="C77" s="27" t="n">
        <f aca="false">MOD(A77-1,12)+1</f>
        <v>3</v>
      </c>
      <c r="D77" s="28" t="n">
        <f aca="false">EDATE(Premissas!$B$12,A77-1)</f>
        <v>48761</v>
      </c>
      <c r="E77" s="28" t="n">
        <f aca="false">EDATE(D77,Premissas!$B$13)</f>
        <v>48884</v>
      </c>
      <c r="F77" s="18" t="n">
        <f aca="false">INDEX(Premissas!$B$25:$B$36,C77)*(1-Premissas!$B$19)^(B77-1)</f>
        <v>819690.279705904</v>
      </c>
      <c r="G77" s="19" t="n">
        <f aca="false">INDEX(Premissas!$C$25:$C$36,C77)*(1+Premissas!$B$18)^(B77-1)*(1-Premissas!$B$19)^(B77-1)</f>
        <v>723343.389404882</v>
      </c>
    </row>
    <row r="78" customFormat="false" ht="15" hidden="false" customHeight="true" outlineLevel="0" collapsed="false">
      <c r="A78" s="27" t="n">
        <v>76</v>
      </c>
      <c r="B78" s="27" t="n">
        <f aca="false">ROUNDUP(A78/12,0)</f>
        <v>7</v>
      </c>
      <c r="C78" s="27" t="n">
        <f aca="false">MOD(A78-1,12)+1</f>
        <v>4</v>
      </c>
      <c r="D78" s="28" t="n">
        <f aca="false">EDATE(Premissas!$B$12,A78-1)</f>
        <v>48792</v>
      </c>
      <c r="E78" s="28" t="n">
        <f aca="false">EDATE(D78,Premissas!$B$13)</f>
        <v>48914</v>
      </c>
      <c r="F78" s="18" t="n">
        <f aca="false">INDEX(Premissas!$B$25:$B$36,C78)*(1-Premissas!$B$19)^(B78-1)</f>
        <v>819898.136727906</v>
      </c>
      <c r="G78" s="19" t="n">
        <f aca="false">INDEX(Premissas!$C$25:$C$36,C78)*(1+Premissas!$B$18)^(B78-1)*(1-Premissas!$B$19)^(B78-1)</f>
        <v>723526.81478704</v>
      </c>
    </row>
    <row r="79" customFormat="false" ht="15" hidden="false" customHeight="true" outlineLevel="0" collapsed="false">
      <c r="A79" s="27" t="n">
        <v>77</v>
      </c>
      <c r="B79" s="27" t="n">
        <f aca="false">ROUNDUP(A79/12,0)</f>
        <v>7</v>
      </c>
      <c r="C79" s="27" t="n">
        <f aca="false">MOD(A79-1,12)+1</f>
        <v>5</v>
      </c>
      <c r="D79" s="28" t="n">
        <f aca="false">EDATE(Premissas!$B$12,A79-1)</f>
        <v>48823</v>
      </c>
      <c r="E79" s="28" t="n">
        <f aca="false">EDATE(D79,Premissas!$B$13)</f>
        <v>48945</v>
      </c>
      <c r="F79" s="18" t="n">
        <f aca="false">INDEX(Premissas!$B$25:$B$36,C79)*(1-Premissas!$B$19)^(B79-1)</f>
        <v>805849.447417314</v>
      </c>
      <c r="G79" s="19" t="n">
        <f aca="false">INDEX(Premissas!$C$25:$C$36,C79)*(1+Premissas!$B$18)^(B79-1)*(1-Premissas!$B$19)^(B79-1)</f>
        <v>711129.416898821</v>
      </c>
    </row>
    <row r="80" customFormat="false" ht="15" hidden="false" customHeight="true" outlineLevel="0" collapsed="false">
      <c r="A80" s="27" t="n">
        <v>78</v>
      </c>
      <c r="B80" s="27" t="n">
        <f aca="false">ROUNDUP(A80/12,0)</f>
        <v>7</v>
      </c>
      <c r="C80" s="27" t="n">
        <f aca="false">MOD(A80-1,12)+1</f>
        <v>6</v>
      </c>
      <c r="D80" s="28" t="n">
        <f aca="false">EDATE(Premissas!$B$12,A80-1)</f>
        <v>48853</v>
      </c>
      <c r="E80" s="28" t="n">
        <f aca="false">EDATE(D80,Premissas!$B$13)</f>
        <v>48976</v>
      </c>
      <c r="F80" s="18" t="n">
        <f aca="false">INDEX(Premissas!$B$25:$B$36,C80)*(1-Premissas!$B$19)^(B80-1)</f>
        <v>761231.51117487</v>
      </c>
      <c r="G80" s="19" t="n">
        <f aca="false">INDEX(Premissas!$C$25:$C$36,C80)*(1+Premissas!$B$18)^(B80-1)*(1-Premissas!$B$19)^(B80-1)</f>
        <v>671755.89981693</v>
      </c>
    </row>
    <row r="81" customFormat="false" ht="15" hidden="false" customHeight="true" outlineLevel="0" collapsed="false">
      <c r="A81" s="27" t="n">
        <v>79</v>
      </c>
      <c r="B81" s="27" t="n">
        <f aca="false">ROUNDUP(A81/12,0)</f>
        <v>7</v>
      </c>
      <c r="C81" s="27" t="n">
        <f aca="false">MOD(A81-1,12)+1</f>
        <v>7</v>
      </c>
      <c r="D81" s="28" t="n">
        <f aca="false">EDATE(Premissas!$B$12,A81-1)</f>
        <v>48884</v>
      </c>
      <c r="E81" s="28" t="n">
        <f aca="false">EDATE(D81,Premissas!$B$13)</f>
        <v>49004</v>
      </c>
      <c r="F81" s="18" t="n">
        <f aca="false">INDEX(Premissas!$B$25:$B$36,C81)*(1-Premissas!$B$19)^(B81-1)</f>
        <v>837138.042670408</v>
      </c>
      <c r="G81" s="19" t="n">
        <f aca="false">INDEX(Premissas!$C$25:$C$36,C81)*(1+Premissas!$B$18)^(B81-1)*(1-Premissas!$B$19)^(B81-1)</f>
        <v>738740.331777805</v>
      </c>
    </row>
    <row r="82" customFormat="false" ht="15" hidden="false" customHeight="true" outlineLevel="0" collapsed="false">
      <c r="A82" s="27" t="n">
        <v>80</v>
      </c>
      <c r="B82" s="27" t="n">
        <f aca="false">ROUNDUP(A82/12,0)</f>
        <v>7</v>
      </c>
      <c r="C82" s="27" t="n">
        <f aca="false">MOD(A82-1,12)+1</f>
        <v>8</v>
      </c>
      <c r="D82" s="28" t="n">
        <f aca="false">EDATE(Premissas!$B$12,A82-1)</f>
        <v>48914</v>
      </c>
      <c r="E82" s="28" t="n">
        <f aca="false">EDATE(D82,Premissas!$B$13)</f>
        <v>49035</v>
      </c>
      <c r="F82" s="18" t="n">
        <f aca="false">INDEX(Premissas!$B$25:$B$36,C82)*(1-Premissas!$B$19)^(B82-1)</f>
        <v>931087.378801278</v>
      </c>
      <c r="G82" s="19" t="n">
        <f aca="false">INDEX(Premissas!$C$25:$C$36,C82)*(1+Premissas!$B$18)^(B82-1)*(1-Premissas!$B$19)^(B82-1)</f>
        <v>821646.806225233</v>
      </c>
    </row>
    <row r="83" customFormat="false" ht="15" hidden="false" customHeight="true" outlineLevel="0" collapsed="false">
      <c r="A83" s="27" t="n">
        <v>81</v>
      </c>
      <c r="B83" s="27" t="n">
        <f aca="false">ROUNDUP(A83/12,0)</f>
        <v>7</v>
      </c>
      <c r="C83" s="27" t="n">
        <f aca="false">MOD(A83-1,12)+1</f>
        <v>9</v>
      </c>
      <c r="D83" s="28" t="n">
        <f aca="false">EDATE(Premissas!$B$12,A83-1)</f>
        <v>48945</v>
      </c>
      <c r="E83" s="28" t="n">
        <f aca="false">EDATE(D83,Premissas!$B$13)</f>
        <v>49065</v>
      </c>
      <c r="F83" s="18" t="n">
        <f aca="false">INDEX(Premissas!$B$25:$B$36,C83)*(1-Premissas!$B$19)^(B83-1)</f>
        <v>897031.432216043</v>
      </c>
      <c r="G83" s="19" t="n">
        <f aca="false">INDEX(Premissas!$C$25:$C$36,C83)*(1+Premissas!$B$18)^(B83-1)*(1-Premissas!$B$19)^(B83-1)</f>
        <v>791593.816160261</v>
      </c>
    </row>
    <row r="84" customFormat="false" ht="15" hidden="false" customHeight="true" outlineLevel="0" collapsed="false">
      <c r="A84" s="27" t="n">
        <v>82</v>
      </c>
      <c r="B84" s="27" t="n">
        <f aca="false">ROUNDUP(A84/12,0)</f>
        <v>7</v>
      </c>
      <c r="C84" s="27" t="n">
        <f aca="false">MOD(A84-1,12)+1</f>
        <v>10</v>
      </c>
      <c r="D84" s="28" t="n">
        <f aca="false">EDATE(Premissas!$B$12,A84-1)</f>
        <v>48976</v>
      </c>
      <c r="E84" s="28" t="n">
        <f aca="false">EDATE(D84,Premissas!$B$13)</f>
        <v>49096</v>
      </c>
      <c r="F84" s="18" t="n">
        <f aca="false">INDEX(Premissas!$B$25:$B$36,C84)*(1-Premissas!$B$19)^(B84-1)</f>
        <v>854471.688054205</v>
      </c>
      <c r="G84" s="19" t="n">
        <f aca="false">INDEX(Premissas!$C$25:$C$36,C84)*(1+Premissas!$B$18)^(B84-1)*(1-Premissas!$B$19)^(B84-1)</f>
        <v>754036.570019347</v>
      </c>
    </row>
    <row r="85" customFormat="false" ht="15" hidden="false" customHeight="true" outlineLevel="0" collapsed="false">
      <c r="A85" s="27" t="n">
        <v>83</v>
      </c>
      <c r="B85" s="27" t="n">
        <f aca="false">ROUNDUP(A85/12,0)</f>
        <v>7</v>
      </c>
      <c r="C85" s="27" t="n">
        <f aca="false">MOD(A85-1,12)+1</f>
        <v>11</v>
      </c>
      <c r="D85" s="28" t="n">
        <f aca="false">EDATE(Premissas!$B$12,A85-1)</f>
        <v>49004</v>
      </c>
      <c r="E85" s="28" t="n">
        <f aca="false">EDATE(D85,Premissas!$B$13)</f>
        <v>49126</v>
      </c>
      <c r="F85" s="18" t="n">
        <f aca="false">INDEX(Premissas!$B$25:$B$36,C85)*(1-Premissas!$B$19)^(B85-1)</f>
        <v>726270.775199744</v>
      </c>
      <c r="G85" s="19" t="n">
        <f aca="false">INDEX(Premissas!$C$25:$C$36,C85)*(1+Premissas!$B$18)^(B85-1)*(1-Premissas!$B$19)^(B85-1)</f>
        <v>640904.469853152</v>
      </c>
    </row>
    <row r="86" customFormat="false" ht="15" hidden="false" customHeight="true" outlineLevel="0" collapsed="false">
      <c r="A86" s="27" t="n">
        <v>84</v>
      </c>
      <c r="B86" s="27" t="n">
        <f aca="false">ROUNDUP(A86/12,0)</f>
        <v>7</v>
      </c>
      <c r="C86" s="27" t="n">
        <f aca="false">MOD(A86-1,12)+1</f>
        <v>12</v>
      </c>
      <c r="D86" s="28" t="n">
        <f aca="false">EDATE(Premissas!$B$12,A86-1)</f>
        <v>49035</v>
      </c>
      <c r="E86" s="28" t="n">
        <f aca="false">EDATE(D86,Premissas!$B$13)</f>
        <v>49157</v>
      </c>
      <c r="F86" s="18" t="n">
        <f aca="false">INDEX(Premissas!$B$25:$B$36,C86)*(1-Premissas!$B$19)^(B86-1)</f>
        <v>819498.725195432</v>
      </c>
      <c r="G86" s="19" t="n">
        <f aca="false">INDEX(Premissas!$C$25:$C$36,C86)*(1+Premissas!$B$18)^(B86-1)*(1-Premissas!$B$19)^(B86-1)</f>
        <v>723174.350327207</v>
      </c>
    </row>
    <row r="87" customFormat="false" ht="15" hidden="false" customHeight="true" outlineLevel="0" collapsed="false">
      <c r="A87" s="29" t="n">
        <v>85</v>
      </c>
      <c r="B87" s="29" t="n">
        <f aca="false">ROUNDUP(A87/12,0)</f>
        <v>8</v>
      </c>
      <c r="C87" s="29" t="n">
        <f aca="false">MOD(A87-1,12)+1</f>
        <v>1</v>
      </c>
      <c r="D87" s="30" t="n">
        <f aca="false">EDATE(Premissas!$B$12,A87-1)</f>
        <v>49065</v>
      </c>
      <c r="E87" s="30" t="n">
        <f aca="false">EDATE(D87,Premissas!$B$13)</f>
        <v>49188</v>
      </c>
      <c r="F87" s="31" t="n">
        <f aca="false">INDEX(Premissas!$B$25:$B$36,C87)*(1-Premissas!$B$19)^(B87-1)</f>
        <v>833272.717186751</v>
      </c>
      <c r="G87" s="32" t="n">
        <f aca="false">INDEX(Premissas!$C$25:$C$36,C87)*(1+Premissas!$B$18)^(B87-1)*(1-Premissas!$B$19)^(B87-1)</f>
        <v>775772.452629056</v>
      </c>
    </row>
    <row r="88" customFormat="false" ht="15" hidden="false" customHeight="true" outlineLevel="0" collapsed="false">
      <c r="A88" s="29" t="n">
        <v>86</v>
      </c>
      <c r="B88" s="29" t="n">
        <f aca="false">ROUNDUP(A88/12,0)</f>
        <v>8</v>
      </c>
      <c r="C88" s="29" t="n">
        <f aca="false">MOD(A88-1,12)+1</f>
        <v>2</v>
      </c>
      <c r="D88" s="30" t="n">
        <f aca="false">EDATE(Premissas!$B$12,A88-1)</f>
        <v>49096</v>
      </c>
      <c r="E88" s="30" t="n">
        <f aca="false">EDATE(D88,Premissas!$B$13)</f>
        <v>49218</v>
      </c>
      <c r="F88" s="31" t="n">
        <f aca="false">INDEX(Premissas!$B$25:$B$36,C88)*(1-Premissas!$B$19)^(B88-1)</f>
        <v>850852.224822553</v>
      </c>
      <c r="G88" s="32" t="n">
        <f aca="false">INDEX(Premissas!$C$25:$C$36,C88)*(1+Premissas!$B$18)^(B88-1)*(1-Premissas!$B$19)^(B88-1)</f>
        <v>792138.880418364</v>
      </c>
    </row>
    <row r="89" customFormat="false" ht="15" hidden="false" customHeight="true" outlineLevel="0" collapsed="false">
      <c r="A89" s="29" t="n">
        <v>87</v>
      </c>
      <c r="B89" s="29" t="n">
        <f aca="false">ROUNDUP(A89/12,0)</f>
        <v>8</v>
      </c>
      <c r="C89" s="29" t="n">
        <f aca="false">MOD(A89-1,12)+1</f>
        <v>3</v>
      </c>
      <c r="D89" s="30" t="n">
        <f aca="false">EDATE(Premissas!$B$12,A89-1)</f>
        <v>49126</v>
      </c>
      <c r="E89" s="30" t="n">
        <f aca="false">EDATE(D89,Premissas!$B$13)</f>
        <v>49249</v>
      </c>
      <c r="F89" s="31" t="n">
        <f aca="false">INDEX(Premissas!$B$25:$B$36,C89)*(1-Premissas!$B$19)^(B89-1)</f>
        <v>815591.828307375</v>
      </c>
      <c r="G89" s="32" t="n">
        <f aca="false">INDEX(Premissas!$C$25:$C$36,C89)*(1+Premissas!$B$18)^(B89-1)*(1-Premissas!$B$19)^(B89-1)</f>
        <v>759311.63944304</v>
      </c>
    </row>
    <row r="90" customFormat="false" ht="15" hidden="false" customHeight="true" outlineLevel="0" collapsed="false">
      <c r="A90" s="29" t="n">
        <v>88</v>
      </c>
      <c r="B90" s="29" t="n">
        <f aca="false">ROUNDUP(A90/12,0)</f>
        <v>8</v>
      </c>
      <c r="C90" s="29" t="n">
        <f aca="false">MOD(A90-1,12)+1</f>
        <v>4</v>
      </c>
      <c r="D90" s="30" t="n">
        <f aca="false">EDATE(Premissas!$B$12,A90-1)</f>
        <v>49157</v>
      </c>
      <c r="E90" s="30" t="n">
        <f aca="false">EDATE(D90,Premissas!$B$13)</f>
        <v>49279</v>
      </c>
      <c r="F90" s="31" t="n">
        <f aca="false">INDEX(Premissas!$B$25:$B$36,C90)*(1-Premissas!$B$19)^(B90-1)</f>
        <v>815798.646044267</v>
      </c>
      <c r="G90" s="32" t="n">
        <f aca="false">INDEX(Premissas!$C$25:$C$36,C90)*(1+Premissas!$B$18)^(B90-1)*(1-Premissas!$B$19)^(B90-1)</f>
        <v>759504.185652325</v>
      </c>
    </row>
    <row r="91" customFormat="false" ht="15" hidden="false" customHeight="true" outlineLevel="0" collapsed="false">
      <c r="A91" s="29" t="n">
        <v>89</v>
      </c>
      <c r="B91" s="29" t="n">
        <f aca="false">ROUNDUP(A91/12,0)</f>
        <v>8</v>
      </c>
      <c r="C91" s="29" t="n">
        <f aca="false">MOD(A91-1,12)+1</f>
        <v>5</v>
      </c>
      <c r="D91" s="30" t="n">
        <f aca="false">EDATE(Premissas!$B$12,A91-1)</f>
        <v>49188</v>
      </c>
      <c r="E91" s="30" t="n">
        <f aca="false">EDATE(D91,Premissas!$B$13)</f>
        <v>49310</v>
      </c>
      <c r="F91" s="31" t="n">
        <f aca="false">INDEX(Premissas!$B$25:$B$36,C91)*(1-Premissas!$B$19)^(B91-1)</f>
        <v>801820.200180228</v>
      </c>
      <c r="G91" s="32" t="n">
        <f aca="false">INDEX(Premissas!$C$25:$C$36,C91)*(1+Premissas!$B$18)^(B91-1)*(1-Premissas!$B$19)^(B91-1)</f>
        <v>746490.327154115</v>
      </c>
    </row>
    <row r="92" customFormat="false" ht="15" hidden="false" customHeight="true" outlineLevel="0" collapsed="false">
      <c r="A92" s="29" t="n">
        <v>90</v>
      </c>
      <c r="B92" s="29" t="n">
        <f aca="false">ROUNDUP(A92/12,0)</f>
        <v>8</v>
      </c>
      <c r="C92" s="29" t="n">
        <f aca="false">MOD(A92-1,12)+1</f>
        <v>6</v>
      </c>
      <c r="D92" s="30" t="n">
        <f aca="false">EDATE(Premissas!$B$12,A92-1)</f>
        <v>49218</v>
      </c>
      <c r="E92" s="30" t="n">
        <f aca="false">EDATE(D92,Premissas!$B$13)</f>
        <v>49341</v>
      </c>
      <c r="F92" s="31" t="n">
        <f aca="false">INDEX(Premissas!$B$25:$B$36,C92)*(1-Premissas!$B$19)^(B92-1)</f>
        <v>757425.353618996</v>
      </c>
      <c r="G92" s="32" t="n">
        <f aca="false">INDEX(Premissas!$C$25:$C$36,C92)*(1+Premissas!$B$18)^(B92-1)*(1-Premissas!$B$19)^(B92-1)</f>
        <v>705158.961935327</v>
      </c>
    </row>
    <row r="93" customFormat="false" ht="15" hidden="false" customHeight="true" outlineLevel="0" collapsed="false">
      <c r="A93" s="29" t="n">
        <v>91</v>
      </c>
      <c r="B93" s="29" t="n">
        <f aca="false">ROUNDUP(A93/12,0)</f>
        <v>8</v>
      </c>
      <c r="C93" s="29" t="n">
        <f aca="false">MOD(A93-1,12)+1</f>
        <v>7</v>
      </c>
      <c r="D93" s="30" t="n">
        <f aca="false">EDATE(Premissas!$B$12,A93-1)</f>
        <v>49249</v>
      </c>
      <c r="E93" s="30" t="n">
        <f aca="false">EDATE(D93,Premissas!$B$13)</f>
        <v>49369</v>
      </c>
      <c r="F93" s="31" t="n">
        <f aca="false">INDEX(Premissas!$B$25:$B$36,C93)*(1-Premissas!$B$19)^(B93-1)</f>
        <v>832952.352457056</v>
      </c>
      <c r="G93" s="32" t="n">
        <f aca="false">INDEX(Premissas!$C$25:$C$36,C93)*(1+Premissas!$B$18)^(B93-1)*(1-Premissas!$B$19)^(B93-1)</f>
        <v>775474.194775456</v>
      </c>
    </row>
    <row r="94" customFormat="false" ht="15" hidden="false" customHeight="true" outlineLevel="0" collapsed="false">
      <c r="A94" s="29" t="n">
        <v>92</v>
      </c>
      <c r="B94" s="29" t="n">
        <f aca="false">ROUNDUP(A94/12,0)</f>
        <v>8</v>
      </c>
      <c r="C94" s="29" t="n">
        <f aca="false">MOD(A94-1,12)+1</f>
        <v>8</v>
      </c>
      <c r="D94" s="30" t="n">
        <f aca="false">EDATE(Premissas!$B$12,A94-1)</f>
        <v>49279</v>
      </c>
      <c r="E94" s="30" t="n">
        <f aca="false">EDATE(D94,Premissas!$B$13)</f>
        <v>49400</v>
      </c>
      <c r="F94" s="31" t="n">
        <f aca="false">INDEX(Premissas!$B$25:$B$36,C94)*(1-Premissas!$B$19)^(B94-1)</f>
        <v>926431.941907272</v>
      </c>
      <c r="G94" s="32" t="n">
        <f aca="false">INDEX(Premissas!$C$25:$C$36,C94)*(1+Premissas!$B$18)^(B94-1)*(1-Premissas!$B$19)^(B94-1)</f>
        <v>862503.193664782</v>
      </c>
    </row>
    <row r="95" customFormat="false" ht="15" hidden="false" customHeight="true" outlineLevel="0" collapsed="false">
      <c r="A95" s="29" t="n">
        <v>93</v>
      </c>
      <c r="B95" s="29" t="n">
        <f aca="false">ROUNDUP(A95/12,0)</f>
        <v>8</v>
      </c>
      <c r="C95" s="29" t="n">
        <f aca="false">MOD(A95-1,12)+1</f>
        <v>9</v>
      </c>
      <c r="D95" s="30" t="n">
        <f aca="false">EDATE(Premissas!$B$12,A95-1)</f>
        <v>49310</v>
      </c>
      <c r="E95" s="30" t="n">
        <f aca="false">EDATE(D95,Premissas!$B$13)</f>
        <v>49430</v>
      </c>
      <c r="F95" s="31" t="n">
        <f aca="false">INDEX(Premissas!$B$25:$B$36,C95)*(1-Premissas!$B$19)^(B95-1)</f>
        <v>892546.275054963</v>
      </c>
      <c r="G95" s="32" t="n">
        <f aca="false">INDEX(Premissas!$C$25:$C$36,C95)*(1+Premissas!$B$18)^(B95-1)*(1-Premissas!$B$19)^(B95-1)</f>
        <v>830955.818668829</v>
      </c>
    </row>
    <row r="96" customFormat="false" ht="15" hidden="false" customHeight="true" outlineLevel="0" collapsed="false">
      <c r="A96" s="29" t="n">
        <v>94</v>
      </c>
      <c r="B96" s="29" t="n">
        <f aca="false">ROUNDUP(A96/12,0)</f>
        <v>8</v>
      </c>
      <c r="C96" s="29" t="n">
        <f aca="false">MOD(A96-1,12)+1</f>
        <v>10</v>
      </c>
      <c r="D96" s="30" t="n">
        <f aca="false">EDATE(Premissas!$B$12,A96-1)</f>
        <v>49341</v>
      </c>
      <c r="E96" s="30" t="n">
        <f aca="false">EDATE(D96,Premissas!$B$13)</f>
        <v>49461</v>
      </c>
      <c r="F96" s="31" t="n">
        <f aca="false">INDEX(Premissas!$B$25:$B$36,C96)*(1-Premissas!$B$19)^(B96-1)</f>
        <v>850199.329613934</v>
      </c>
      <c r="G96" s="32" t="n">
        <f aca="false">INDEX(Premissas!$C$25:$C$36,C96)*(1+Premissas!$B$18)^(B96-1)*(1-Premissas!$B$19)^(B96-1)</f>
        <v>791531.038463559</v>
      </c>
    </row>
    <row r="97" customFormat="false" ht="15" hidden="false" customHeight="true" outlineLevel="0" collapsed="false">
      <c r="A97" s="29" t="n">
        <v>95</v>
      </c>
      <c r="B97" s="29" t="n">
        <f aca="false">ROUNDUP(A97/12,0)</f>
        <v>8</v>
      </c>
      <c r="C97" s="29" t="n">
        <f aca="false">MOD(A97-1,12)+1</f>
        <v>11</v>
      </c>
      <c r="D97" s="30" t="n">
        <f aca="false">EDATE(Premissas!$B$12,A97-1)</f>
        <v>49369</v>
      </c>
      <c r="E97" s="30" t="n">
        <f aca="false">EDATE(D97,Premissas!$B$13)</f>
        <v>49491</v>
      </c>
      <c r="F97" s="31" t="n">
        <f aca="false">INDEX(Premissas!$B$25:$B$36,C97)*(1-Premissas!$B$19)^(B97-1)</f>
        <v>722639.421323746</v>
      </c>
      <c r="G97" s="32" t="n">
        <f aca="false">INDEX(Premissas!$C$25:$C$36,C97)*(1+Premissas!$B$18)^(B97-1)*(1-Premissas!$B$19)^(B97-1)</f>
        <v>672773.4446166</v>
      </c>
    </row>
    <row r="98" customFormat="false" ht="15" hidden="false" customHeight="true" outlineLevel="0" collapsed="false">
      <c r="A98" s="29" t="n">
        <v>96</v>
      </c>
      <c r="B98" s="29" t="n">
        <f aca="false">ROUNDUP(A98/12,0)</f>
        <v>8</v>
      </c>
      <c r="C98" s="29" t="n">
        <f aca="false">MOD(A98-1,12)+1</f>
        <v>12</v>
      </c>
      <c r="D98" s="30" t="n">
        <f aca="false">EDATE(Premissas!$B$12,A98-1)</f>
        <v>49400</v>
      </c>
      <c r="E98" s="30" t="n">
        <f aca="false">EDATE(D98,Premissas!$B$13)</f>
        <v>49522</v>
      </c>
      <c r="F98" s="31" t="n">
        <f aca="false">INDEX(Premissas!$B$25:$B$36,C98)*(1-Premissas!$B$19)^(B98-1)</f>
        <v>815401.231569455</v>
      </c>
      <c r="G98" s="32" t="n">
        <f aca="false">INDEX(Premissas!$C$25:$C$36,C98)*(1+Premissas!$B$18)^(B98-1)*(1-Premissas!$B$19)^(B98-1)</f>
        <v>759134.194897227</v>
      </c>
    </row>
    <row r="99" customFormat="false" ht="15" hidden="false" customHeight="true" outlineLevel="0" collapsed="false">
      <c r="A99" s="27" t="n">
        <v>97</v>
      </c>
      <c r="B99" s="27" t="n">
        <f aca="false">ROUNDUP(A99/12,0)</f>
        <v>9</v>
      </c>
      <c r="C99" s="27" t="n">
        <f aca="false">MOD(A99-1,12)+1</f>
        <v>1</v>
      </c>
      <c r="D99" s="28" t="n">
        <f aca="false">EDATE(Premissas!$B$12,A99-1)</f>
        <v>49430</v>
      </c>
      <c r="E99" s="28" t="n">
        <f aca="false">EDATE(D99,Premissas!$B$13)</f>
        <v>49553</v>
      </c>
      <c r="F99" s="18" t="n">
        <f aca="false">INDEX(Premissas!$B$25:$B$36,C99)*(1-Premissas!$B$19)^(B99-1)</f>
        <v>829106.353600817</v>
      </c>
      <c r="G99" s="19" t="n">
        <f aca="false">INDEX(Premissas!$C$25:$C$36,C99)*(1+Premissas!$B$18)^(B99-1)*(1-Premissas!$B$19)^(B99-1)</f>
        <v>814347.737836036</v>
      </c>
    </row>
    <row r="100" customFormat="false" ht="15" hidden="false" customHeight="true" outlineLevel="0" collapsed="false">
      <c r="A100" s="27" t="n">
        <v>98</v>
      </c>
      <c r="B100" s="27" t="n">
        <f aca="false">ROUNDUP(A100/12,0)</f>
        <v>9</v>
      </c>
      <c r="C100" s="27" t="n">
        <f aca="false">MOD(A100-1,12)+1</f>
        <v>2</v>
      </c>
      <c r="D100" s="28" t="n">
        <f aca="false">EDATE(Premissas!$B$12,A100-1)</f>
        <v>49461</v>
      </c>
      <c r="E100" s="28" t="n">
        <f aca="false">EDATE(D100,Premissas!$B$13)</f>
        <v>49583</v>
      </c>
      <c r="F100" s="18" t="n">
        <f aca="false">INDEX(Premissas!$B$25:$B$36,C100)*(1-Premissas!$B$19)^(B100-1)</f>
        <v>846597.96369844</v>
      </c>
      <c r="G100" s="19" t="n">
        <f aca="false">INDEX(Premissas!$C$25:$C$36,C100)*(1+Premissas!$B$18)^(B100-1)*(1-Premissas!$B$19)^(B100-1)</f>
        <v>831527.986247167</v>
      </c>
    </row>
    <row r="101" customFormat="false" ht="15" hidden="false" customHeight="true" outlineLevel="0" collapsed="false">
      <c r="A101" s="27" t="n">
        <v>99</v>
      </c>
      <c r="B101" s="27" t="n">
        <f aca="false">ROUNDUP(A101/12,0)</f>
        <v>9</v>
      </c>
      <c r="C101" s="27" t="n">
        <f aca="false">MOD(A101-1,12)+1</f>
        <v>3</v>
      </c>
      <c r="D101" s="28" t="n">
        <f aca="false">EDATE(Premissas!$B$12,A101-1)</f>
        <v>49491</v>
      </c>
      <c r="E101" s="28" t="n">
        <f aca="false">EDATE(D101,Premissas!$B$13)</f>
        <v>49614</v>
      </c>
      <c r="F101" s="18" t="n">
        <f aca="false">INDEX(Premissas!$B$25:$B$36,C101)*(1-Premissas!$B$19)^(B101-1)</f>
        <v>811513.869165838</v>
      </c>
      <c r="G101" s="19" t="n">
        <f aca="false">INDEX(Premissas!$C$25:$C$36,C101)*(1+Premissas!$B$18)^(B101-1)*(1-Premissas!$B$19)^(B101-1)</f>
        <v>797068.410714345</v>
      </c>
    </row>
    <row r="102" customFormat="false" ht="15" hidden="false" customHeight="true" outlineLevel="0" collapsed="false">
      <c r="A102" s="27" t="n">
        <v>100</v>
      </c>
      <c r="B102" s="27" t="n">
        <f aca="false">ROUNDUP(A102/12,0)</f>
        <v>9</v>
      </c>
      <c r="C102" s="27" t="n">
        <f aca="false">MOD(A102-1,12)+1</f>
        <v>4</v>
      </c>
      <c r="D102" s="28" t="n">
        <f aca="false">EDATE(Premissas!$B$12,A102-1)</f>
        <v>49522</v>
      </c>
      <c r="E102" s="28" t="n">
        <f aca="false">EDATE(D102,Premissas!$B$13)</f>
        <v>49644</v>
      </c>
      <c r="F102" s="18" t="n">
        <f aca="false">INDEX(Premissas!$B$25:$B$36,C102)*(1-Premissas!$B$19)^(B102-1)</f>
        <v>811719.652814045</v>
      </c>
      <c r="G102" s="19" t="n">
        <f aca="false">INDEX(Premissas!$C$25:$C$36,C102)*(1+Premissas!$B$18)^(B102-1)*(1-Premissas!$B$19)^(B102-1)</f>
        <v>797270.531283887</v>
      </c>
    </row>
    <row r="103" customFormat="false" ht="15" hidden="false" customHeight="true" outlineLevel="0" collapsed="false">
      <c r="A103" s="27" t="n">
        <v>101</v>
      </c>
      <c r="B103" s="27" t="n">
        <f aca="false">ROUNDUP(A103/12,0)</f>
        <v>9</v>
      </c>
      <c r="C103" s="27" t="n">
        <f aca="false">MOD(A103-1,12)+1</f>
        <v>5</v>
      </c>
      <c r="D103" s="28" t="n">
        <f aca="false">EDATE(Premissas!$B$12,A103-1)</f>
        <v>49553</v>
      </c>
      <c r="E103" s="28" t="n">
        <f aca="false">EDATE(D103,Premissas!$B$13)</f>
        <v>49675</v>
      </c>
      <c r="F103" s="18" t="n">
        <f aca="false">INDEX(Premissas!$B$25:$B$36,C103)*(1-Premissas!$B$19)^(B103-1)</f>
        <v>797811.099179326</v>
      </c>
      <c r="G103" s="19" t="n">
        <f aca="false">INDEX(Premissas!$C$25:$C$36,C103)*(1+Premissas!$B$18)^(B103-1)*(1-Premissas!$B$19)^(B103-1)</f>
        <v>783609.558671853</v>
      </c>
    </row>
    <row r="104" customFormat="false" ht="15" hidden="false" customHeight="true" outlineLevel="0" collapsed="false">
      <c r="A104" s="27" t="n">
        <v>102</v>
      </c>
      <c r="B104" s="27" t="n">
        <f aca="false">ROUNDUP(A104/12,0)</f>
        <v>9</v>
      </c>
      <c r="C104" s="27" t="n">
        <f aca="false">MOD(A104-1,12)+1</f>
        <v>6</v>
      </c>
      <c r="D104" s="28" t="n">
        <f aca="false">EDATE(Premissas!$B$12,A104-1)</f>
        <v>49583</v>
      </c>
      <c r="E104" s="28" t="n">
        <f aca="false">EDATE(D104,Premissas!$B$13)</f>
        <v>49706</v>
      </c>
      <c r="F104" s="18" t="n">
        <f aca="false">INDEX(Premissas!$B$25:$B$36,C104)*(1-Premissas!$B$19)^(B104-1)</f>
        <v>753638.226850901</v>
      </c>
      <c r="G104" s="19" t="n">
        <f aca="false">INDEX(Premissas!$C$25:$C$36,C104)*(1+Premissas!$B$18)^(B104-1)*(1-Premissas!$B$19)^(B104-1)</f>
        <v>740222.991317561</v>
      </c>
    </row>
    <row r="105" customFormat="false" ht="15" hidden="false" customHeight="true" outlineLevel="0" collapsed="false">
      <c r="A105" s="27" t="n">
        <v>103</v>
      </c>
      <c r="B105" s="27" t="n">
        <f aca="false">ROUNDUP(A105/12,0)</f>
        <v>9</v>
      </c>
      <c r="C105" s="27" t="n">
        <f aca="false">MOD(A105-1,12)+1</f>
        <v>7</v>
      </c>
      <c r="D105" s="28" t="n">
        <f aca="false">EDATE(Premissas!$B$12,A105-1)</f>
        <v>49614</v>
      </c>
      <c r="E105" s="28" t="n">
        <f aca="false">EDATE(D105,Premissas!$B$13)</f>
        <v>49735</v>
      </c>
      <c r="F105" s="18" t="n">
        <f aca="false">INDEX(Premissas!$B$25:$B$36,C105)*(1-Premissas!$B$19)^(B105-1)</f>
        <v>828787.590694771</v>
      </c>
      <c r="G105" s="19" t="n">
        <f aca="false">INDEX(Premissas!$C$25:$C$36,C105)*(1+Premissas!$B$18)^(B105-1)*(1-Premissas!$B$19)^(B105-1)</f>
        <v>814034.649110666</v>
      </c>
    </row>
    <row r="106" customFormat="false" ht="15" hidden="false" customHeight="true" outlineLevel="0" collapsed="false">
      <c r="A106" s="27" t="n">
        <v>104</v>
      </c>
      <c r="B106" s="27" t="n">
        <f aca="false">ROUNDUP(A106/12,0)</f>
        <v>9</v>
      </c>
      <c r="C106" s="27" t="n">
        <f aca="false">MOD(A106-1,12)+1</f>
        <v>8</v>
      </c>
      <c r="D106" s="28" t="n">
        <f aca="false">EDATE(Premissas!$B$12,A106-1)</f>
        <v>49644</v>
      </c>
      <c r="E106" s="28" t="n">
        <f aca="false">EDATE(D106,Premissas!$B$13)</f>
        <v>49766</v>
      </c>
      <c r="F106" s="18" t="n">
        <f aca="false">INDEX(Premissas!$B$25:$B$36,C106)*(1-Premissas!$B$19)^(B106-1)</f>
        <v>921799.782197736</v>
      </c>
      <c r="G106" s="19" t="n">
        <f aca="false">INDEX(Premissas!$C$25:$C$36,C106)*(1+Premissas!$B$18)^(B106-1)*(1-Premissas!$B$19)^(B106-1)</f>
        <v>905391.164969763</v>
      </c>
    </row>
    <row r="107" customFormat="false" ht="15" hidden="false" customHeight="true" outlineLevel="0" collapsed="false">
      <c r="A107" s="27" t="n">
        <v>105</v>
      </c>
      <c r="B107" s="27" t="n">
        <f aca="false">ROUNDUP(A107/12,0)</f>
        <v>9</v>
      </c>
      <c r="C107" s="27" t="n">
        <f aca="false">MOD(A107-1,12)+1</f>
        <v>9</v>
      </c>
      <c r="D107" s="28" t="n">
        <f aca="false">EDATE(Premissas!$B$12,A107-1)</f>
        <v>49675</v>
      </c>
      <c r="E107" s="28" t="n">
        <f aca="false">EDATE(D107,Premissas!$B$13)</f>
        <v>49796</v>
      </c>
      <c r="F107" s="18" t="n">
        <f aca="false">INDEX(Premissas!$B$25:$B$36,C107)*(1-Premissas!$B$19)^(B107-1)</f>
        <v>888083.543679688</v>
      </c>
      <c r="G107" s="19" t="n">
        <f aca="false">INDEX(Premissas!$C$25:$C$36,C107)*(1+Premissas!$B$18)^(B107-1)*(1-Premissas!$B$19)^(B107-1)</f>
        <v>872275.096752137</v>
      </c>
    </row>
    <row r="108" customFormat="false" ht="15" hidden="false" customHeight="true" outlineLevel="0" collapsed="false">
      <c r="A108" s="27" t="n">
        <v>106</v>
      </c>
      <c r="B108" s="27" t="n">
        <f aca="false">ROUNDUP(A108/12,0)</f>
        <v>9</v>
      </c>
      <c r="C108" s="27" t="n">
        <f aca="false">MOD(A108-1,12)+1</f>
        <v>10</v>
      </c>
      <c r="D108" s="28" t="n">
        <f aca="false">EDATE(Premissas!$B$12,A108-1)</f>
        <v>49706</v>
      </c>
      <c r="E108" s="28" t="n">
        <f aca="false">EDATE(D108,Premissas!$B$13)</f>
        <v>49827</v>
      </c>
      <c r="F108" s="18" t="n">
        <f aca="false">INDEX(Premissas!$B$25:$B$36,C108)*(1-Premissas!$B$19)^(B108-1)</f>
        <v>845948.332965864</v>
      </c>
      <c r="G108" s="19" t="n">
        <f aca="false">INDEX(Premissas!$C$25:$C$36,C108)*(1+Premissas!$B$18)^(B108-1)*(1-Premissas!$B$19)^(B108-1)</f>
        <v>830889.91935116</v>
      </c>
    </row>
    <row r="109" customFormat="false" ht="15" hidden="false" customHeight="true" outlineLevel="0" collapsed="false">
      <c r="A109" s="27" t="n">
        <v>107</v>
      </c>
      <c r="B109" s="27" t="n">
        <f aca="false">ROUNDUP(A109/12,0)</f>
        <v>9</v>
      </c>
      <c r="C109" s="27" t="n">
        <f aca="false">MOD(A109-1,12)+1</f>
        <v>11</v>
      </c>
      <c r="D109" s="28" t="n">
        <f aca="false">EDATE(Premissas!$B$12,A109-1)</f>
        <v>49735</v>
      </c>
      <c r="E109" s="28" t="n">
        <f aca="false">EDATE(D109,Premissas!$B$13)</f>
        <v>49857</v>
      </c>
      <c r="F109" s="18" t="n">
        <f aca="false">INDEX(Premissas!$B$25:$B$36,C109)*(1-Premissas!$B$19)^(B109-1)</f>
        <v>719026.224217127</v>
      </c>
      <c r="G109" s="19" t="n">
        <f aca="false">INDEX(Premissas!$C$25:$C$36,C109)*(1+Premissas!$B$18)^(B109-1)*(1-Premissas!$B$19)^(B109-1)</f>
        <v>706227.10415016</v>
      </c>
    </row>
    <row r="110" customFormat="false" ht="15" hidden="false" customHeight="true" outlineLevel="0" collapsed="false">
      <c r="A110" s="27" t="n">
        <v>108</v>
      </c>
      <c r="B110" s="27" t="n">
        <f aca="false">ROUNDUP(A110/12,0)</f>
        <v>9</v>
      </c>
      <c r="C110" s="27" t="n">
        <f aca="false">MOD(A110-1,12)+1</f>
        <v>12</v>
      </c>
      <c r="D110" s="28" t="n">
        <f aca="false">EDATE(Premissas!$B$12,A110-1)</f>
        <v>49766</v>
      </c>
      <c r="E110" s="28" t="n">
        <f aca="false">EDATE(D110,Premissas!$B$13)</f>
        <v>49888</v>
      </c>
      <c r="F110" s="18" t="n">
        <f aca="false">INDEX(Premissas!$B$25:$B$36,C110)*(1-Premissas!$B$19)^(B110-1)</f>
        <v>811324.225411608</v>
      </c>
      <c r="G110" s="19" t="n">
        <f aca="false">INDEX(Premissas!$C$25:$C$36,C110)*(1+Premissas!$B$18)^(B110-1)*(1-Premissas!$B$19)^(B110-1)</f>
        <v>796882.142738492</v>
      </c>
    </row>
    <row r="111" customFormat="false" ht="15" hidden="false" customHeight="true" outlineLevel="0" collapsed="false">
      <c r="A111" s="29" t="n">
        <v>109</v>
      </c>
      <c r="B111" s="29" t="n">
        <f aca="false">ROUNDUP(A111/12,0)</f>
        <v>10</v>
      </c>
      <c r="C111" s="29" t="n">
        <f aca="false">MOD(A111-1,12)+1</f>
        <v>1</v>
      </c>
      <c r="D111" s="30" t="n">
        <f aca="false">EDATE(Premissas!$B$12,A111-1)</f>
        <v>49796</v>
      </c>
      <c r="E111" s="30" t="n">
        <f aca="false">EDATE(D111,Premissas!$B$13)</f>
        <v>49919</v>
      </c>
      <c r="F111" s="31" t="n">
        <f aca="false">INDEX(Premissas!$B$25:$B$36,C111)*(1-Premissas!$B$19)^(B111-1)</f>
        <v>824960.821832813</v>
      </c>
      <c r="G111" s="32" t="n">
        <f aca="false">INDEX(Premissas!$C$25:$C$36,C111)*(1+Premissas!$B$18)^(B111-1)*(1-Premissas!$B$19)^(B111-1)</f>
        <v>854841.179099933</v>
      </c>
    </row>
    <row r="112" customFormat="false" ht="15" hidden="false" customHeight="true" outlineLevel="0" collapsed="false">
      <c r="A112" s="29" t="n">
        <v>110</v>
      </c>
      <c r="B112" s="29" t="n">
        <f aca="false">ROUNDUP(A112/12,0)</f>
        <v>10</v>
      </c>
      <c r="C112" s="29" t="n">
        <f aca="false">MOD(A112-1,12)+1</f>
        <v>2</v>
      </c>
      <c r="D112" s="30" t="n">
        <f aca="false">EDATE(Premissas!$B$12,A112-1)</f>
        <v>49827</v>
      </c>
      <c r="E112" s="30" t="n">
        <f aca="false">EDATE(D112,Premissas!$B$13)</f>
        <v>49949</v>
      </c>
      <c r="F112" s="31" t="n">
        <f aca="false">INDEX(Premissas!$B$25:$B$36,C112)*(1-Premissas!$B$19)^(B112-1)</f>
        <v>842364.973879948</v>
      </c>
      <c r="G112" s="32" t="n">
        <f aca="false">INDEX(Premissas!$C$25:$C$36,C112)*(1+Premissas!$B$18)^(B112-1)*(1-Premissas!$B$19)^(B112-1)</f>
        <v>872875.715363307</v>
      </c>
    </row>
    <row r="113" customFormat="false" ht="15" hidden="false" customHeight="true" outlineLevel="0" collapsed="false">
      <c r="A113" s="29" t="n">
        <v>111</v>
      </c>
      <c r="B113" s="29" t="n">
        <f aca="false">ROUNDUP(A113/12,0)</f>
        <v>10</v>
      </c>
      <c r="C113" s="29" t="n">
        <f aca="false">MOD(A113-1,12)+1</f>
        <v>3</v>
      </c>
      <c r="D113" s="30" t="n">
        <f aca="false">EDATE(Premissas!$B$12,A113-1)</f>
        <v>49857</v>
      </c>
      <c r="E113" s="30" t="n">
        <f aca="false">EDATE(D113,Premissas!$B$13)</f>
        <v>49980</v>
      </c>
      <c r="F113" s="31" t="n">
        <f aca="false">INDEX(Premissas!$B$25:$B$36,C113)*(1-Premissas!$B$19)^(B113-1)</f>
        <v>807456.299820009</v>
      </c>
      <c r="G113" s="32" t="n">
        <f aca="false">INDEX(Premissas!$C$25:$C$36,C113)*(1+Premissas!$B$18)^(B113-1)*(1-Premissas!$B$19)^(B113-1)</f>
        <v>836702.637437115</v>
      </c>
    </row>
    <row r="114" customFormat="false" ht="15" hidden="false" customHeight="true" outlineLevel="0" collapsed="false">
      <c r="A114" s="29" t="n">
        <v>112</v>
      </c>
      <c r="B114" s="29" t="n">
        <f aca="false">ROUNDUP(A114/12,0)</f>
        <v>10</v>
      </c>
      <c r="C114" s="29" t="n">
        <f aca="false">MOD(A114-1,12)+1</f>
        <v>4</v>
      </c>
      <c r="D114" s="30" t="n">
        <f aca="false">EDATE(Premissas!$B$12,A114-1)</f>
        <v>49888</v>
      </c>
      <c r="E114" s="30" t="n">
        <f aca="false">EDATE(D114,Premissas!$B$13)</f>
        <v>50010</v>
      </c>
      <c r="F114" s="31" t="n">
        <f aca="false">INDEX(Premissas!$B$25:$B$36,C114)*(1-Premissas!$B$19)^(B114-1)</f>
        <v>807661.054549975</v>
      </c>
      <c r="G114" s="32" t="n">
        <f aca="false">INDEX(Premissas!$C$25:$C$36,C114)*(1+Premissas!$B$18)^(B114-1)*(1-Premissas!$B$19)^(B114-1)</f>
        <v>836914.808451979</v>
      </c>
    </row>
    <row r="115" customFormat="false" ht="15" hidden="false" customHeight="true" outlineLevel="0" collapsed="false">
      <c r="A115" s="29" t="n">
        <v>113</v>
      </c>
      <c r="B115" s="29" t="n">
        <f aca="false">ROUNDUP(A115/12,0)</f>
        <v>10</v>
      </c>
      <c r="C115" s="29" t="n">
        <f aca="false">MOD(A115-1,12)+1</f>
        <v>5</v>
      </c>
      <c r="D115" s="30" t="n">
        <f aca="false">EDATE(Premissas!$B$12,A115-1)</f>
        <v>49919</v>
      </c>
      <c r="E115" s="30" t="n">
        <f aca="false">EDATE(D115,Premissas!$B$13)</f>
        <v>50041</v>
      </c>
      <c r="F115" s="31" t="n">
        <f aca="false">INDEX(Premissas!$B$25:$B$36,C115)*(1-Premissas!$B$19)^(B115-1)</f>
        <v>793822.04368343</v>
      </c>
      <c r="G115" s="32" t="n">
        <f aca="false">INDEX(Premissas!$C$25:$C$36,C115)*(1+Premissas!$B$18)^(B115-1)*(1-Premissas!$B$19)^(B115-1)</f>
        <v>822574.543976811</v>
      </c>
    </row>
    <row r="116" customFormat="false" ht="15" hidden="false" customHeight="true" outlineLevel="0" collapsed="false">
      <c r="A116" s="29" t="n">
        <v>114</v>
      </c>
      <c r="B116" s="29" t="n">
        <f aca="false">ROUNDUP(A116/12,0)</f>
        <v>10</v>
      </c>
      <c r="C116" s="29" t="n">
        <f aca="false">MOD(A116-1,12)+1</f>
        <v>6</v>
      </c>
      <c r="D116" s="30" t="n">
        <f aca="false">EDATE(Premissas!$B$12,A116-1)</f>
        <v>49949</v>
      </c>
      <c r="E116" s="30" t="n">
        <f aca="false">EDATE(D116,Premissas!$B$13)</f>
        <v>50072</v>
      </c>
      <c r="F116" s="31" t="n">
        <f aca="false">INDEX(Premissas!$B$25:$B$36,C116)*(1-Premissas!$B$19)^(B116-1)</f>
        <v>749870.035716646</v>
      </c>
      <c r="G116" s="32" t="n">
        <f aca="false">INDEX(Premissas!$C$25:$C$36,C116)*(1+Premissas!$B$18)^(B116-1)*(1-Premissas!$B$19)^(B116-1)</f>
        <v>777030.579560826</v>
      </c>
    </row>
    <row r="117" customFormat="false" ht="15" hidden="false" customHeight="true" outlineLevel="0" collapsed="false">
      <c r="A117" s="29" t="n">
        <v>115</v>
      </c>
      <c r="B117" s="29" t="n">
        <f aca="false">ROUNDUP(A117/12,0)</f>
        <v>10</v>
      </c>
      <c r="C117" s="29" t="n">
        <f aca="false">MOD(A117-1,12)+1</f>
        <v>7</v>
      </c>
      <c r="D117" s="30" t="n">
        <f aca="false">EDATE(Premissas!$B$12,A117-1)</f>
        <v>49980</v>
      </c>
      <c r="E117" s="30" t="n">
        <f aca="false">EDATE(D117,Premissas!$B$13)</f>
        <v>50100</v>
      </c>
      <c r="F117" s="31" t="n">
        <f aca="false">INDEX(Premissas!$B$25:$B$36,C117)*(1-Premissas!$B$19)^(B117-1)</f>
        <v>824643.652741297</v>
      </c>
      <c r="G117" s="32" t="n">
        <f aca="false">INDEX(Premissas!$C$25:$C$36,C117)*(1+Premissas!$B$18)^(B117-1)*(1-Premissas!$B$19)^(B117-1)</f>
        <v>854512.522037694</v>
      </c>
    </row>
    <row r="118" customFormat="false" ht="15" hidden="false" customHeight="true" outlineLevel="0" collapsed="false">
      <c r="A118" s="29" t="n">
        <v>116</v>
      </c>
      <c r="B118" s="29" t="n">
        <f aca="false">ROUNDUP(A118/12,0)</f>
        <v>10</v>
      </c>
      <c r="C118" s="29" t="n">
        <f aca="false">MOD(A118-1,12)+1</f>
        <v>8</v>
      </c>
      <c r="D118" s="30" t="n">
        <f aca="false">EDATE(Premissas!$B$12,A118-1)</f>
        <v>50010</v>
      </c>
      <c r="E118" s="30" t="n">
        <f aca="false">EDATE(D118,Premissas!$B$13)</f>
        <v>50131</v>
      </c>
      <c r="F118" s="31" t="n">
        <f aca="false">INDEX(Premissas!$B$25:$B$36,C118)*(1-Premissas!$B$19)^(B118-1)</f>
        <v>917190.783286747</v>
      </c>
      <c r="G118" s="32" t="n">
        <f aca="false">INDEX(Premissas!$C$25:$C$36,C118)*(1+Premissas!$B$18)^(B118-1)*(1-Premissas!$B$19)^(B118-1)</f>
        <v>950411.740647885</v>
      </c>
    </row>
    <row r="119" customFormat="false" ht="15" hidden="false" customHeight="true" outlineLevel="0" collapsed="false">
      <c r="A119" s="29" t="n">
        <v>117</v>
      </c>
      <c r="B119" s="29" t="n">
        <f aca="false">ROUNDUP(A119/12,0)</f>
        <v>10</v>
      </c>
      <c r="C119" s="29" t="n">
        <f aca="false">MOD(A119-1,12)+1</f>
        <v>9</v>
      </c>
      <c r="D119" s="30" t="n">
        <f aca="false">EDATE(Premissas!$B$12,A119-1)</f>
        <v>50041</v>
      </c>
      <c r="E119" s="30" t="n">
        <f aca="false">EDATE(D119,Premissas!$B$13)</f>
        <v>50161</v>
      </c>
      <c r="F119" s="31" t="n">
        <f aca="false">INDEX(Premissas!$B$25:$B$36,C119)*(1-Premissas!$B$19)^(B119-1)</f>
        <v>883643.125961289</v>
      </c>
      <c r="G119" s="32" t="n">
        <f aca="false">INDEX(Premissas!$C$25:$C$36,C119)*(1+Premissas!$B$18)^(B119-1)*(1-Premissas!$B$19)^(B119-1)</f>
        <v>915648.975938137</v>
      </c>
    </row>
    <row r="120" customFormat="false" ht="15" hidden="false" customHeight="true" outlineLevel="0" collapsed="false">
      <c r="A120" s="29" t="n">
        <v>118</v>
      </c>
      <c r="B120" s="29" t="n">
        <f aca="false">ROUNDUP(A120/12,0)</f>
        <v>10</v>
      </c>
      <c r="C120" s="29" t="n">
        <f aca="false">MOD(A120-1,12)+1</f>
        <v>10</v>
      </c>
      <c r="D120" s="30" t="n">
        <f aca="false">EDATE(Premissas!$B$12,A120-1)</f>
        <v>50072</v>
      </c>
      <c r="E120" s="30" t="n">
        <f aca="false">EDATE(D120,Premissas!$B$13)</f>
        <v>50192</v>
      </c>
      <c r="F120" s="31" t="n">
        <f aca="false">INDEX(Premissas!$B$25:$B$36,C120)*(1-Premissas!$B$19)^(B120-1)</f>
        <v>841718.591301035</v>
      </c>
      <c r="G120" s="32" t="n">
        <f aca="false">INDEX(Premissas!$C$25:$C$36,C120)*(1+Premissas!$B$18)^(B120-1)*(1-Premissas!$B$19)^(B120-1)</f>
        <v>872205.920590896</v>
      </c>
    </row>
    <row r="121" customFormat="false" ht="15" hidden="false" customHeight="true" outlineLevel="0" collapsed="false">
      <c r="A121" s="29" t="n">
        <v>119</v>
      </c>
      <c r="B121" s="29" t="n">
        <f aca="false">ROUNDUP(A121/12,0)</f>
        <v>10</v>
      </c>
      <c r="C121" s="29" t="n">
        <f aca="false">MOD(A121-1,12)+1</f>
        <v>11</v>
      </c>
      <c r="D121" s="30" t="n">
        <f aca="false">EDATE(Premissas!$B$12,A121-1)</f>
        <v>50100</v>
      </c>
      <c r="E121" s="30" t="n">
        <f aca="false">EDATE(D121,Premissas!$B$13)</f>
        <v>50222</v>
      </c>
      <c r="F121" s="31" t="n">
        <f aca="false">INDEX(Premissas!$B$25:$B$36,C121)*(1-Premissas!$B$19)^(B121-1)</f>
        <v>715431.093096041</v>
      </c>
      <c r="G121" s="32" t="n">
        <f aca="false">INDEX(Premissas!$C$25:$C$36,C121)*(1+Premissas!$B$18)^(B121-1)*(1-Premissas!$B$19)^(B121-1)</f>
        <v>741344.246904027</v>
      </c>
    </row>
    <row r="122" customFormat="false" ht="15" hidden="false" customHeight="true" outlineLevel="0" collapsed="false">
      <c r="A122" s="29" t="n">
        <v>120</v>
      </c>
      <c r="B122" s="29" t="n">
        <f aca="false">ROUNDUP(A122/12,0)</f>
        <v>10</v>
      </c>
      <c r="C122" s="29" t="n">
        <f aca="false">MOD(A122-1,12)+1</f>
        <v>12</v>
      </c>
      <c r="D122" s="30" t="n">
        <f aca="false">EDATE(Premissas!$B$12,A122-1)</f>
        <v>50131</v>
      </c>
      <c r="E122" s="30" t="n">
        <f aca="false">EDATE(D122,Premissas!$B$13)</f>
        <v>50253</v>
      </c>
      <c r="F122" s="31" t="n">
        <f aca="false">INDEX(Premissas!$B$25:$B$36,C122)*(1-Premissas!$B$19)^(B122-1)</f>
        <v>807267.60428455</v>
      </c>
      <c r="G122" s="32" t="n">
        <f aca="false">INDEX(Premissas!$C$25:$C$36,C122)*(1+Premissas!$B$18)^(B122-1)*(1-Premissas!$B$19)^(B122-1)</f>
        <v>836507.107286163</v>
      </c>
    </row>
    <row r="123" customFormat="false" ht="15" hidden="false" customHeight="true" outlineLevel="0" collapsed="false">
      <c r="A123" s="27" t="n">
        <v>121</v>
      </c>
      <c r="B123" s="27" t="n">
        <f aca="false">ROUNDUP(A123/12,0)</f>
        <v>11</v>
      </c>
      <c r="C123" s="27" t="n">
        <f aca="false">MOD(A123-1,12)+1</f>
        <v>1</v>
      </c>
      <c r="D123" s="28" t="n">
        <f aca="false">EDATE(Premissas!$B$12,A123-1)</f>
        <v>50161</v>
      </c>
      <c r="E123" s="28" t="n">
        <f aca="false">EDATE(D123,Premissas!$B$13)</f>
        <v>50284</v>
      </c>
      <c r="F123" s="18" t="n">
        <f aca="false">INDEX(Premissas!$B$25:$B$36,C123)*(1-Premissas!$B$19)^(B123-1)</f>
        <v>820836.017723649</v>
      </c>
      <c r="G123" s="19" t="n">
        <f aca="false">INDEX(Premissas!$C$25:$C$36,C123)*(1+Premissas!$B$18)^(B123-1)*(1-Premissas!$B$19)^(B123-1)</f>
        <v>897348.156730677</v>
      </c>
    </row>
    <row r="124" customFormat="false" ht="15" hidden="false" customHeight="true" outlineLevel="0" collapsed="false">
      <c r="A124" s="27" t="n">
        <v>122</v>
      </c>
      <c r="B124" s="27" t="n">
        <f aca="false">ROUNDUP(A124/12,0)</f>
        <v>11</v>
      </c>
      <c r="C124" s="27" t="n">
        <f aca="false">MOD(A124-1,12)+1</f>
        <v>2</v>
      </c>
      <c r="D124" s="28" t="n">
        <f aca="false">EDATE(Premissas!$B$12,A124-1)</f>
        <v>50192</v>
      </c>
      <c r="E124" s="28" t="n">
        <f aca="false">EDATE(D124,Premissas!$B$13)</f>
        <v>50314</v>
      </c>
      <c r="F124" s="18" t="n">
        <f aca="false">INDEX(Premissas!$B$25:$B$36,C124)*(1-Premissas!$B$19)^(B124-1)</f>
        <v>838153.149010548</v>
      </c>
      <c r="G124" s="19" t="n">
        <f aca="false">INDEX(Premissas!$C$25:$C$36,C124)*(1+Premissas!$B$18)^(B124-1)*(1-Premissas!$B$19)^(B124-1)</f>
        <v>916279.460309748</v>
      </c>
    </row>
    <row r="125" customFormat="false" ht="15" hidden="false" customHeight="true" outlineLevel="0" collapsed="false">
      <c r="A125" s="27" t="n">
        <v>123</v>
      </c>
      <c r="B125" s="27" t="n">
        <f aca="false">ROUNDUP(A125/12,0)</f>
        <v>11</v>
      </c>
      <c r="C125" s="27" t="n">
        <f aca="false">MOD(A125-1,12)+1</f>
        <v>3</v>
      </c>
      <c r="D125" s="28" t="n">
        <f aca="false">EDATE(Premissas!$B$12,A125-1)</f>
        <v>50222</v>
      </c>
      <c r="E125" s="28" t="n">
        <f aca="false">EDATE(D125,Premissas!$B$13)</f>
        <v>50345</v>
      </c>
      <c r="F125" s="18" t="n">
        <f aca="false">INDEX(Premissas!$B$25:$B$36,C125)*(1-Premissas!$B$19)^(B125-1)</f>
        <v>803419.018320909</v>
      </c>
      <c r="G125" s="19" t="n">
        <f aca="false">INDEX(Premissas!$C$25:$C$36,C125)*(1+Premissas!$B$18)^(B125-1)*(1-Premissas!$B$19)^(B125-1)</f>
        <v>878307.676083676</v>
      </c>
    </row>
    <row r="126" customFormat="false" ht="15" hidden="false" customHeight="true" outlineLevel="0" collapsed="false">
      <c r="A126" s="27" t="n">
        <v>124</v>
      </c>
      <c r="B126" s="27" t="n">
        <f aca="false">ROUNDUP(A126/12,0)</f>
        <v>11</v>
      </c>
      <c r="C126" s="27" t="n">
        <f aca="false">MOD(A126-1,12)+1</f>
        <v>4</v>
      </c>
      <c r="D126" s="28" t="n">
        <f aca="false">EDATE(Premissas!$B$12,A126-1)</f>
        <v>50253</v>
      </c>
      <c r="E126" s="28" t="n">
        <f aca="false">EDATE(D126,Premissas!$B$13)</f>
        <v>50375</v>
      </c>
      <c r="F126" s="18" t="n">
        <f aca="false">INDEX(Premissas!$B$25:$B$36,C126)*(1-Premissas!$B$19)^(B126-1)</f>
        <v>803622.749277225</v>
      </c>
      <c r="G126" s="19" t="n">
        <f aca="false">INDEX(Premissas!$C$25:$C$36,C126)*(1+Premissas!$B$18)^(B126-1)*(1-Premissas!$B$19)^(B126-1)</f>
        <v>878530.397302253</v>
      </c>
    </row>
    <row r="127" customFormat="false" ht="15" hidden="false" customHeight="true" outlineLevel="0" collapsed="false">
      <c r="A127" s="27" t="n">
        <v>125</v>
      </c>
      <c r="B127" s="27" t="n">
        <f aca="false">ROUNDUP(A127/12,0)</f>
        <v>11</v>
      </c>
      <c r="C127" s="27" t="n">
        <f aca="false">MOD(A127-1,12)+1</f>
        <v>5</v>
      </c>
      <c r="D127" s="28" t="n">
        <f aca="false">EDATE(Premissas!$B$12,A127-1)</f>
        <v>50284</v>
      </c>
      <c r="E127" s="28" t="n">
        <f aca="false">EDATE(D127,Premissas!$B$13)</f>
        <v>50406</v>
      </c>
      <c r="F127" s="18" t="n">
        <f aca="false">INDEX(Premissas!$B$25:$B$36,C127)*(1-Premissas!$B$19)^(B127-1)</f>
        <v>789852.933465013</v>
      </c>
      <c r="G127" s="19" t="n">
        <f aca="false">INDEX(Premissas!$C$25:$C$36,C127)*(1+Premissas!$B$18)^(B127-1)*(1-Premissas!$B$19)^(B127-1)</f>
        <v>863477.063176058</v>
      </c>
    </row>
    <row r="128" customFormat="false" ht="15" hidden="false" customHeight="true" outlineLevel="0" collapsed="false">
      <c r="A128" s="27" t="n">
        <v>126</v>
      </c>
      <c r="B128" s="27" t="n">
        <f aca="false">ROUNDUP(A128/12,0)</f>
        <v>11</v>
      </c>
      <c r="C128" s="27" t="n">
        <f aca="false">MOD(A128-1,12)+1</f>
        <v>6</v>
      </c>
      <c r="D128" s="28" t="n">
        <f aca="false">EDATE(Premissas!$B$12,A128-1)</f>
        <v>50314</v>
      </c>
      <c r="E128" s="28" t="n">
        <f aca="false">EDATE(D128,Premissas!$B$13)</f>
        <v>50437</v>
      </c>
      <c r="F128" s="18" t="n">
        <f aca="false">INDEX(Premissas!$B$25:$B$36,C128)*(1-Premissas!$B$19)^(B128-1)</f>
        <v>746120.685538063</v>
      </c>
      <c r="G128" s="19" t="n">
        <f aca="false">INDEX(Premissas!$C$25:$C$36,C128)*(1+Premissas!$B$18)^(B128-1)*(1-Premissas!$B$19)^(B128-1)</f>
        <v>815668.425129488</v>
      </c>
    </row>
    <row r="129" customFormat="false" ht="15" hidden="false" customHeight="true" outlineLevel="0" collapsed="false">
      <c r="A129" s="27" t="n">
        <v>127</v>
      </c>
      <c r="B129" s="27" t="n">
        <f aca="false">ROUNDUP(A129/12,0)</f>
        <v>11</v>
      </c>
      <c r="C129" s="27" t="n">
        <f aca="false">MOD(A129-1,12)+1</f>
        <v>7</v>
      </c>
      <c r="D129" s="28" t="n">
        <f aca="false">EDATE(Premissas!$B$12,A129-1)</f>
        <v>50345</v>
      </c>
      <c r="E129" s="28" t="n">
        <f aca="false">EDATE(D129,Premissas!$B$13)</f>
        <v>50465</v>
      </c>
      <c r="F129" s="18" t="n">
        <f aca="false">INDEX(Premissas!$B$25:$B$36,C129)*(1-Premissas!$B$19)^(B129-1)</f>
        <v>820520.434477591</v>
      </c>
      <c r="G129" s="19" t="n">
        <f aca="false">INDEX(Premissas!$C$25:$C$36,C129)*(1+Premissas!$B$18)^(B129-1)*(1-Premissas!$B$19)^(B129-1)</f>
        <v>897003.157196018</v>
      </c>
    </row>
    <row r="130" customFormat="false" ht="15" hidden="false" customHeight="true" outlineLevel="0" collapsed="false">
      <c r="A130" s="27" t="n">
        <v>128</v>
      </c>
      <c r="B130" s="27" t="n">
        <f aca="false">ROUNDUP(A130/12,0)</f>
        <v>11</v>
      </c>
      <c r="C130" s="27" t="n">
        <f aca="false">MOD(A130-1,12)+1</f>
        <v>8</v>
      </c>
      <c r="D130" s="28" t="n">
        <f aca="false">EDATE(Premissas!$B$12,A130-1)</f>
        <v>50375</v>
      </c>
      <c r="E130" s="28" t="n">
        <f aca="false">EDATE(D130,Premissas!$B$13)</f>
        <v>50496</v>
      </c>
      <c r="F130" s="18" t="n">
        <f aca="false">INDEX(Premissas!$B$25:$B$36,C130)*(1-Premissas!$B$19)^(B130-1)</f>
        <v>912604.829370313</v>
      </c>
      <c r="G130" s="19" t="n">
        <f aca="false">INDEX(Premissas!$C$25:$C$36,C130)*(1+Premissas!$B$18)^(B130-1)*(1-Premissas!$B$19)^(B130-1)</f>
        <v>997670.964451601</v>
      </c>
    </row>
    <row r="131" customFormat="false" ht="15" hidden="false" customHeight="true" outlineLevel="0" collapsed="false">
      <c r="A131" s="27" t="n">
        <v>129</v>
      </c>
      <c r="B131" s="27" t="n">
        <f aca="false">ROUNDUP(A131/12,0)</f>
        <v>11</v>
      </c>
      <c r="C131" s="27" t="n">
        <f aca="false">MOD(A131-1,12)+1</f>
        <v>9</v>
      </c>
      <c r="D131" s="28" t="n">
        <f aca="false">EDATE(Premissas!$B$12,A131-1)</f>
        <v>50406</v>
      </c>
      <c r="E131" s="28" t="n">
        <f aca="false">EDATE(D131,Premissas!$B$13)</f>
        <v>50526</v>
      </c>
      <c r="F131" s="18" t="n">
        <f aca="false">INDEX(Premissas!$B$25:$B$36,C131)*(1-Premissas!$B$19)^(B131-1)</f>
        <v>879224.910331483</v>
      </c>
      <c r="G131" s="19" t="n">
        <f aca="false">INDEX(Premissas!$C$25:$C$36,C131)*(1+Premissas!$B$18)^(B131-1)*(1-Premissas!$B$19)^(B131-1)</f>
        <v>961179.621266661</v>
      </c>
    </row>
    <row r="132" customFormat="false" ht="15" hidden="false" customHeight="true" outlineLevel="0" collapsed="false">
      <c r="A132" s="27" t="n">
        <v>130</v>
      </c>
      <c r="B132" s="27" t="n">
        <f aca="false">ROUNDUP(A132/12,0)</f>
        <v>11</v>
      </c>
      <c r="C132" s="27" t="n">
        <f aca="false">MOD(A132-1,12)+1</f>
        <v>10</v>
      </c>
      <c r="D132" s="28" t="n">
        <f aca="false">EDATE(Premissas!$B$12,A132-1)</f>
        <v>50437</v>
      </c>
      <c r="E132" s="28" t="n">
        <f aca="false">EDATE(D132,Premissas!$B$13)</f>
        <v>50557</v>
      </c>
      <c r="F132" s="18" t="n">
        <f aca="false">INDEX(Premissas!$B$25:$B$36,C132)*(1-Premissas!$B$19)^(B132-1)</f>
        <v>837509.99834453</v>
      </c>
      <c r="G132" s="19" t="n">
        <f aca="false">INDEX(Premissas!$C$25:$C$36,C132)*(1+Premissas!$B$18)^(B132-1)*(1-Premissas!$B$19)^(B132-1)</f>
        <v>915576.359992278</v>
      </c>
    </row>
    <row r="133" customFormat="false" ht="15" hidden="false" customHeight="true" outlineLevel="0" collapsed="false">
      <c r="A133" s="27" t="n">
        <v>131</v>
      </c>
      <c r="B133" s="27" t="n">
        <f aca="false">ROUNDUP(A133/12,0)</f>
        <v>11</v>
      </c>
      <c r="C133" s="27" t="n">
        <f aca="false">MOD(A133-1,12)+1</f>
        <v>11</v>
      </c>
      <c r="D133" s="28" t="n">
        <f aca="false">EDATE(Premissas!$B$12,A133-1)</f>
        <v>50465</v>
      </c>
      <c r="E133" s="28" t="n">
        <f aca="false">EDATE(D133,Premissas!$B$13)</f>
        <v>50587</v>
      </c>
      <c r="F133" s="18" t="n">
        <f aca="false">INDEX(Premissas!$B$25:$B$36,C133)*(1-Premissas!$B$19)^(B133-1)</f>
        <v>711853.937630561</v>
      </c>
      <c r="G133" s="19" t="n">
        <f aca="false">INDEX(Premissas!$C$25:$C$36,C133)*(1+Premissas!$B$18)^(B133-1)*(1-Premissas!$B$19)^(B133-1)</f>
        <v>778207.589581329</v>
      </c>
    </row>
    <row r="134" customFormat="false" ht="15" hidden="false" customHeight="true" outlineLevel="0" collapsed="false">
      <c r="A134" s="27" t="n">
        <v>132</v>
      </c>
      <c r="B134" s="27" t="n">
        <f aca="false">ROUNDUP(A134/12,0)</f>
        <v>11</v>
      </c>
      <c r="C134" s="27" t="n">
        <f aca="false">MOD(A134-1,12)+1</f>
        <v>12</v>
      </c>
      <c r="D134" s="28" t="n">
        <f aca="false">EDATE(Premissas!$B$12,A134-1)</f>
        <v>50496</v>
      </c>
      <c r="E134" s="28" t="n">
        <f aca="false">EDATE(D134,Premissas!$B$13)</f>
        <v>50618</v>
      </c>
      <c r="F134" s="18" t="n">
        <f aca="false">INDEX(Premissas!$B$25:$B$36,C134)*(1-Premissas!$B$19)^(B134-1)</f>
        <v>803231.266263127</v>
      </c>
      <c r="G134" s="19" t="n">
        <f aca="false">INDEX(Premissas!$C$25:$C$36,C134)*(1+Premissas!$B$18)^(B134-1)*(1-Premissas!$B$19)^(B134-1)</f>
        <v>878102.423195968</v>
      </c>
    </row>
    <row r="135" customFormat="false" ht="15" hidden="false" customHeight="true" outlineLevel="0" collapsed="false">
      <c r="A135" s="29" t="n">
        <v>133</v>
      </c>
      <c r="B135" s="29" t="n">
        <f aca="false">ROUNDUP(A135/12,0)</f>
        <v>12</v>
      </c>
      <c r="C135" s="29" t="n">
        <f aca="false">MOD(A135-1,12)+1</f>
        <v>1</v>
      </c>
      <c r="D135" s="30" t="n">
        <f aca="false">EDATE(Premissas!$B$12,A135-1)</f>
        <v>50526</v>
      </c>
      <c r="E135" s="30" t="n">
        <f aca="false">EDATE(D135,Premissas!$B$13)</f>
        <v>50649</v>
      </c>
      <c r="F135" s="31" t="n">
        <f aca="false">INDEX(Premissas!$B$25:$B$36,C135)*(1-Premissas!$B$19)^(B135-1)</f>
        <v>816731.837635031</v>
      </c>
      <c r="G135" s="32" t="n">
        <f aca="false">INDEX(Premissas!$C$25:$C$36,C135)*(1+Premissas!$B$18)^(B135-1)*(1-Premissas!$B$19)^(B135-1)</f>
        <v>941968.79382411</v>
      </c>
    </row>
    <row r="136" customFormat="false" ht="15" hidden="false" customHeight="true" outlineLevel="0" collapsed="false">
      <c r="A136" s="29" t="n">
        <v>134</v>
      </c>
      <c r="B136" s="29" t="n">
        <f aca="false">ROUNDUP(A136/12,0)</f>
        <v>12</v>
      </c>
      <c r="C136" s="29" t="n">
        <f aca="false">MOD(A136-1,12)+1</f>
        <v>2</v>
      </c>
      <c r="D136" s="30" t="n">
        <f aca="false">EDATE(Premissas!$B$12,A136-1)</f>
        <v>50557</v>
      </c>
      <c r="E136" s="30" t="n">
        <f aca="false">EDATE(D136,Premissas!$B$13)</f>
        <v>50679</v>
      </c>
      <c r="F136" s="31" t="n">
        <f aca="false">INDEX(Premissas!$B$25:$B$36,C136)*(1-Premissas!$B$19)^(B136-1)</f>
        <v>833962.383265496</v>
      </c>
      <c r="G136" s="32" t="n">
        <f aca="false">INDEX(Premissas!$C$25:$C$36,C136)*(1+Premissas!$B$18)^(B136-1)*(1-Premissas!$B$19)^(B136-1)</f>
        <v>961841.45647365</v>
      </c>
    </row>
    <row r="137" customFormat="false" ht="15" hidden="false" customHeight="true" outlineLevel="0" collapsed="false">
      <c r="A137" s="29" t="n">
        <v>135</v>
      </c>
      <c r="B137" s="29" t="n">
        <f aca="false">ROUNDUP(A137/12,0)</f>
        <v>12</v>
      </c>
      <c r="C137" s="29" t="n">
        <f aca="false">MOD(A137-1,12)+1</f>
        <v>3</v>
      </c>
      <c r="D137" s="30" t="n">
        <f aca="false">EDATE(Premissas!$B$12,A137-1)</f>
        <v>50587</v>
      </c>
      <c r="E137" s="30" t="n">
        <f aca="false">EDATE(D137,Premissas!$B$13)</f>
        <v>50710</v>
      </c>
      <c r="F137" s="31" t="n">
        <f aca="false">INDEX(Premissas!$B$25:$B$36,C137)*(1-Premissas!$B$19)^(B137-1)</f>
        <v>799401.923229304</v>
      </c>
      <c r="G137" s="32" t="n">
        <f aca="false">INDEX(Premissas!$C$25:$C$36,C137)*(1+Premissas!$B$18)^(B137-1)*(1-Premissas!$B$19)^(B137-1)</f>
        <v>921981.525276937</v>
      </c>
    </row>
    <row r="138" customFormat="false" ht="15" hidden="false" customHeight="true" outlineLevel="0" collapsed="false">
      <c r="A138" s="29" t="n">
        <v>136</v>
      </c>
      <c r="B138" s="29" t="n">
        <f aca="false">ROUNDUP(A138/12,0)</f>
        <v>12</v>
      </c>
      <c r="C138" s="29" t="n">
        <f aca="false">MOD(A138-1,12)+1</f>
        <v>4</v>
      </c>
      <c r="D138" s="30" t="n">
        <f aca="false">EDATE(Premissas!$B$12,A138-1)</f>
        <v>50618</v>
      </c>
      <c r="E138" s="30" t="n">
        <f aca="false">EDATE(D138,Premissas!$B$13)</f>
        <v>50740</v>
      </c>
      <c r="F138" s="31" t="n">
        <f aca="false">INDEX(Premissas!$B$25:$B$36,C138)*(1-Premissas!$B$19)^(B138-1)</f>
        <v>799604.635530839</v>
      </c>
      <c r="G138" s="32" t="n">
        <f aca="false">INDEX(Premissas!$C$25:$C$36,C138)*(1+Premissas!$B$18)^(B138-1)*(1-Premissas!$B$19)^(B138-1)</f>
        <v>922215.321308108</v>
      </c>
    </row>
    <row r="139" customFormat="false" ht="15" hidden="false" customHeight="true" outlineLevel="0" collapsed="false">
      <c r="A139" s="29" t="n">
        <v>137</v>
      </c>
      <c r="B139" s="29" t="n">
        <f aca="false">ROUNDUP(A139/12,0)</f>
        <v>12</v>
      </c>
      <c r="C139" s="29" t="n">
        <f aca="false">MOD(A139-1,12)+1</f>
        <v>5</v>
      </c>
      <c r="D139" s="30" t="n">
        <f aca="false">EDATE(Premissas!$B$12,A139-1)</f>
        <v>50649</v>
      </c>
      <c r="E139" s="30" t="n">
        <f aca="false">EDATE(D139,Premissas!$B$13)</f>
        <v>50771</v>
      </c>
      <c r="F139" s="31" t="n">
        <f aca="false">INDEX(Premissas!$B$25:$B$36,C139)*(1-Premissas!$B$19)^(B139-1)</f>
        <v>785903.668797688</v>
      </c>
      <c r="G139" s="32" t="n">
        <f aca="false">INDEX(Premissas!$C$25:$C$36,C139)*(1+Premissas!$B$18)^(B139-1)*(1-Premissas!$B$19)^(B139-1)</f>
        <v>906413.460142487</v>
      </c>
    </row>
    <row r="140" customFormat="false" ht="15" hidden="false" customHeight="true" outlineLevel="0" collapsed="false">
      <c r="A140" s="29" t="n">
        <v>138</v>
      </c>
      <c r="B140" s="29" t="n">
        <f aca="false">ROUNDUP(A140/12,0)</f>
        <v>12</v>
      </c>
      <c r="C140" s="29" t="n">
        <f aca="false">MOD(A140-1,12)+1</f>
        <v>6</v>
      </c>
      <c r="D140" s="30" t="n">
        <f aca="false">EDATE(Premissas!$B$12,A140-1)</f>
        <v>50679</v>
      </c>
      <c r="E140" s="30" t="n">
        <f aca="false">EDATE(D140,Premissas!$B$13)</f>
        <v>50802</v>
      </c>
      <c r="F140" s="31" t="n">
        <f aca="false">INDEX(Premissas!$B$25:$B$36,C140)*(1-Premissas!$B$19)^(B140-1)</f>
        <v>742390.082110373</v>
      </c>
      <c r="G140" s="32" t="n">
        <f aca="false">INDEX(Premissas!$C$25:$C$36,C140)*(1+Premissas!$B$18)^(B140-1)*(1-Premissas!$B$19)^(B140-1)</f>
        <v>856227.537569052</v>
      </c>
    </row>
    <row r="141" customFormat="false" ht="15" hidden="false" customHeight="true" outlineLevel="0" collapsed="false">
      <c r="A141" s="29" t="n">
        <v>139</v>
      </c>
      <c r="B141" s="29" t="n">
        <f aca="false">ROUNDUP(A141/12,0)</f>
        <v>12</v>
      </c>
      <c r="C141" s="29" t="n">
        <f aca="false">MOD(A141-1,12)+1</f>
        <v>7</v>
      </c>
      <c r="D141" s="30" t="n">
        <f aca="false">EDATE(Premissas!$B$12,A141-1)</f>
        <v>50710</v>
      </c>
      <c r="E141" s="30" t="n">
        <f aca="false">EDATE(D141,Premissas!$B$13)</f>
        <v>50830</v>
      </c>
      <c r="F141" s="31" t="n">
        <f aca="false">INDEX(Premissas!$B$25:$B$36,C141)*(1-Premissas!$B$19)^(B141-1)</f>
        <v>816417.832305203</v>
      </c>
      <c r="G141" s="32" t="n">
        <f aca="false">INDEX(Premissas!$C$25:$C$36,C141)*(1+Premissas!$B$18)^(B141-1)*(1-Premissas!$B$19)^(B141-1)</f>
        <v>941606.63918759</v>
      </c>
    </row>
    <row r="142" customFormat="false" ht="15" hidden="false" customHeight="true" outlineLevel="0" collapsed="false">
      <c r="A142" s="29" t="n">
        <v>140</v>
      </c>
      <c r="B142" s="29" t="n">
        <f aca="false">ROUNDUP(A142/12,0)</f>
        <v>12</v>
      </c>
      <c r="C142" s="29" t="n">
        <f aca="false">MOD(A142-1,12)+1</f>
        <v>8</v>
      </c>
      <c r="D142" s="30" t="n">
        <f aca="false">EDATE(Premissas!$B$12,A142-1)</f>
        <v>50740</v>
      </c>
      <c r="E142" s="30" t="n">
        <f aca="false">EDATE(D142,Premissas!$B$13)</f>
        <v>50861</v>
      </c>
      <c r="F142" s="31" t="n">
        <f aca="false">INDEX(Premissas!$B$25:$B$36,C142)*(1-Premissas!$B$19)^(B142-1)</f>
        <v>908041.805223462</v>
      </c>
      <c r="G142" s="32" t="n">
        <f aca="false">INDEX(Premissas!$C$25:$C$36,C142)*(1+Premissas!$B$18)^(B142-1)*(1-Premissas!$B$19)^(B142-1)</f>
        <v>1047280.15315896</v>
      </c>
    </row>
    <row r="143" customFormat="false" ht="15" hidden="false" customHeight="true" outlineLevel="0" collapsed="false">
      <c r="A143" s="29" t="n">
        <v>141</v>
      </c>
      <c r="B143" s="29" t="n">
        <f aca="false">ROUNDUP(A143/12,0)</f>
        <v>12</v>
      </c>
      <c r="C143" s="29" t="n">
        <f aca="false">MOD(A143-1,12)+1</f>
        <v>9</v>
      </c>
      <c r="D143" s="30" t="n">
        <f aca="false">EDATE(Premissas!$B$12,A143-1)</f>
        <v>50771</v>
      </c>
      <c r="E143" s="30" t="n">
        <f aca="false">EDATE(D143,Premissas!$B$13)</f>
        <v>50891</v>
      </c>
      <c r="F143" s="31" t="n">
        <f aca="false">INDEX(Premissas!$B$25:$B$36,C143)*(1-Premissas!$B$19)^(B143-1)</f>
        <v>874828.785779826</v>
      </c>
      <c r="G143" s="32" t="n">
        <f aca="false">INDEX(Premissas!$C$25:$C$36,C143)*(1+Premissas!$B$18)^(B143-1)*(1-Premissas!$B$19)^(B143-1)</f>
        <v>1008974.27793415</v>
      </c>
    </row>
    <row r="144" customFormat="false" ht="15" hidden="false" customHeight="true" outlineLevel="0" collapsed="false">
      <c r="A144" s="29" t="n">
        <v>142</v>
      </c>
      <c r="B144" s="29" t="n">
        <f aca="false">ROUNDUP(A144/12,0)</f>
        <v>12</v>
      </c>
      <c r="C144" s="29" t="n">
        <f aca="false">MOD(A144-1,12)+1</f>
        <v>10</v>
      </c>
      <c r="D144" s="30" t="n">
        <f aca="false">EDATE(Premissas!$B$12,A144-1)</f>
        <v>50802</v>
      </c>
      <c r="E144" s="30" t="n">
        <f aca="false">EDATE(D144,Premissas!$B$13)</f>
        <v>50922</v>
      </c>
      <c r="F144" s="31" t="n">
        <f aca="false">INDEX(Premissas!$B$25:$B$36,C144)*(1-Premissas!$B$19)^(B144-1)</f>
        <v>833322.448352807</v>
      </c>
      <c r="G144" s="32" t="n">
        <f aca="false">INDEX(Premissas!$C$25:$C$36,C144)*(1+Premissas!$B$18)^(B144-1)*(1-Premissas!$B$19)^(B144-1)</f>
        <v>961103.394492894</v>
      </c>
    </row>
    <row r="145" customFormat="false" ht="15" hidden="false" customHeight="true" outlineLevel="0" collapsed="false">
      <c r="A145" s="29" t="n">
        <v>143</v>
      </c>
      <c r="B145" s="29" t="n">
        <f aca="false">ROUNDUP(A145/12,0)</f>
        <v>12</v>
      </c>
      <c r="C145" s="29" t="n">
        <f aca="false">MOD(A145-1,12)+1</f>
        <v>11</v>
      </c>
      <c r="D145" s="30" t="n">
        <f aca="false">EDATE(Premissas!$B$12,A145-1)</f>
        <v>50830</v>
      </c>
      <c r="E145" s="30" t="n">
        <f aca="false">EDATE(D145,Premissas!$B$13)</f>
        <v>50952</v>
      </c>
      <c r="F145" s="31" t="n">
        <f aca="false">INDEX(Premissas!$B$25:$B$36,C145)*(1-Premissas!$B$19)^(B145-1)</f>
        <v>708294.667942408</v>
      </c>
      <c r="G145" s="32" t="n">
        <f aca="false">INDEX(Premissas!$C$25:$C$36,C145)*(1+Premissas!$B$18)^(B145-1)*(1-Premissas!$B$19)^(B145-1)</f>
        <v>816903.961973261</v>
      </c>
    </row>
    <row r="146" customFormat="false" ht="15" hidden="false" customHeight="true" outlineLevel="0" collapsed="false">
      <c r="A146" s="29" t="n">
        <v>144</v>
      </c>
      <c r="B146" s="29" t="n">
        <f aca="false">ROUNDUP(A146/12,0)</f>
        <v>12</v>
      </c>
      <c r="C146" s="29" t="n">
        <f aca="false">MOD(A146-1,12)+1</f>
        <v>12</v>
      </c>
      <c r="D146" s="30" t="n">
        <f aca="false">EDATE(Premissas!$B$12,A146-1)</f>
        <v>50861</v>
      </c>
      <c r="E146" s="30" t="n">
        <f aca="false">EDATE(D146,Premissas!$B$13)</f>
        <v>50983</v>
      </c>
      <c r="F146" s="31" t="n">
        <f aca="false">INDEX(Premissas!$B$25:$B$36,C146)*(1-Premissas!$B$19)^(B146-1)</f>
        <v>799215.109931811</v>
      </c>
      <c r="G146" s="32" t="n">
        <f aca="false">INDEX(Premissas!$C$25:$C$36,C146)*(1+Premissas!$B$18)^(B146-1)*(1-Premissas!$B$19)^(B146-1)</f>
        <v>921766.066189387</v>
      </c>
    </row>
    <row r="147" customFormat="false" ht="15" hidden="false" customHeight="true" outlineLevel="0" collapsed="false">
      <c r="A147" s="27" t="n">
        <v>145</v>
      </c>
      <c r="B147" s="27" t="n">
        <f aca="false">ROUNDUP(A147/12,0)</f>
        <v>13</v>
      </c>
      <c r="C147" s="27" t="n">
        <f aca="false">MOD(A147-1,12)+1</f>
        <v>1</v>
      </c>
      <c r="D147" s="28" t="n">
        <f aca="false">EDATE(Premissas!$B$12,A147-1)</f>
        <v>50891</v>
      </c>
      <c r="E147" s="28" t="n">
        <f aca="false">EDATE(D147,Premissas!$B$13)</f>
        <v>51014</v>
      </c>
      <c r="F147" s="18" t="n">
        <f aca="false">INDEX(Premissas!$B$25:$B$36,C147)*(1-Premissas!$B$19)^(B147-1)</f>
        <v>812648.178446856</v>
      </c>
      <c r="G147" s="19" t="n">
        <f aca="false">INDEX(Premissas!$C$25:$C$36,C147)*(1+Premissas!$B$18)^(B147-1)*(1-Premissas!$B$19)^(B147-1)</f>
        <v>988808.192097014</v>
      </c>
    </row>
    <row r="148" customFormat="false" ht="15" hidden="false" customHeight="true" outlineLevel="0" collapsed="false">
      <c r="A148" s="27" t="n">
        <v>146</v>
      </c>
      <c r="B148" s="27" t="n">
        <f aca="false">ROUNDUP(A148/12,0)</f>
        <v>13</v>
      </c>
      <c r="C148" s="27" t="n">
        <f aca="false">MOD(A148-1,12)+1</f>
        <v>2</v>
      </c>
      <c r="D148" s="28" t="n">
        <f aca="false">EDATE(Premissas!$B$12,A148-1)</f>
        <v>50922</v>
      </c>
      <c r="E148" s="28" t="n">
        <f aca="false">EDATE(D148,Premissas!$B$13)</f>
        <v>51044</v>
      </c>
      <c r="F148" s="18" t="n">
        <f aca="false">INDEX(Premissas!$B$25:$B$36,C148)*(1-Premissas!$B$19)^(B148-1)</f>
        <v>829792.571349168</v>
      </c>
      <c r="G148" s="19" t="n">
        <f aca="false">INDEX(Premissas!$C$25:$C$36,C148)*(1+Premissas!$B$18)^(B148-1)*(1-Premissas!$B$19)^(B148-1)</f>
        <v>1009669.0228968</v>
      </c>
    </row>
    <row r="149" customFormat="false" ht="15" hidden="false" customHeight="true" outlineLevel="0" collapsed="false">
      <c r="A149" s="27" t="n">
        <v>147</v>
      </c>
      <c r="B149" s="27" t="n">
        <f aca="false">ROUNDUP(A149/12,0)</f>
        <v>13</v>
      </c>
      <c r="C149" s="27" t="n">
        <f aca="false">MOD(A149-1,12)+1</f>
        <v>3</v>
      </c>
      <c r="D149" s="28" t="n">
        <f aca="false">EDATE(Premissas!$B$12,A149-1)</f>
        <v>50952</v>
      </c>
      <c r="E149" s="28" t="n">
        <f aca="false">EDATE(D149,Premissas!$B$13)</f>
        <v>51075</v>
      </c>
      <c r="F149" s="18" t="n">
        <f aca="false">INDEX(Premissas!$B$25:$B$36,C149)*(1-Premissas!$B$19)^(B149-1)</f>
        <v>795404.913613158</v>
      </c>
      <c r="G149" s="19" t="n">
        <f aca="false">INDEX(Premissas!$C$25:$C$36,C149)*(1+Premissas!$B$18)^(B149-1)*(1-Premissas!$B$19)^(B149-1)</f>
        <v>967827.056621332</v>
      </c>
    </row>
    <row r="150" customFormat="false" ht="15" hidden="false" customHeight="true" outlineLevel="0" collapsed="false">
      <c r="A150" s="27" t="n">
        <v>148</v>
      </c>
      <c r="B150" s="27" t="n">
        <f aca="false">ROUNDUP(A150/12,0)</f>
        <v>13</v>
      </c>
      <c r="C150" s="27" t="n">
        <f aca="false">MOD(A150-1,12)+1</f>
        <v>4</v>
      </c>
      <c r="D150" s="28" t="n">
        <f aca="false">EDATE(Premissas!$B$12,A150-1)</f>
        <v>50983</v>
      </c>
      <c r="E150" s="28" t="n">
        <f aca="false">EDATE(D150,Premissas!$B$13)</f>
        <v>51105</v>
      </c>
      <c r="F150" s="18" t="n">
        <f aca="false">INDEX(Premissas!$B$25:$B$36,C150)*(1-Premissas!$B$19)^(B150-1)</f>
        <v>795606.612353185</v>
      </c>
      <c r="G150" s="19" t="n">
        <f aca="false">INDEX(Premissas!$C$25:$C$36,C150)*(1+Premissas!$B$18)^(B150-1)*(1-Premissas!$B$19)^(B150-1)</f>
        <v>968072.478160153</v>
      </c>
    </row>
    <row r="151" customFormat="false" ht="15" hidden="false" customHeight="true" outlineLevel="0" collapsed="false">
      <c r="A151" s="27" t="n">
        <v>149</v>
      </c>
      <c r="B151" s="27" t="n">
        <f aca="false">ROUNDUP(A151/12,0)</f>
        <v>13</v>
      </c>
      <c r="C151" s="27" t="n">
        <f aca="false">MOD(A151-1,12)+1</f>
        <v>5</v>
      </c>
      <c r="D151" s="28" t="n">
        <f aca="false">EDATE(Premissas!$B$12,A151-1)</f>
        <v>51014</v>
      </c>
      <c r="E151" s="28" t="n">
        <f aca="false">EDATE(D151,Premissas!$B$13)</f>
        <v>51136</v>
      </c>
      <c r="F151" s="18" t="n">
        <f aca="false">INDEX(Premissas!$B$25:$B$36,C151)*(1-Premissas!$B$19)^(B151-1)</f>
        <v>781974.150453699</v>
      </c>
      <c r="G151" s="19" t="n">
        <f aca="false">INDEX(Premissas!$C$25:$C$36,C151)*(1+Premissas!$B$18)^(B151-1)*(1-Premissas!$B$19)^(B151-1)</f>
        <v>951484.869448072</v>
      </c>
    </row>
    <row r="152" customFormat="false" ht="15" hidden="false" customHeight="true" outlineLevel="0" collapsed="false">
      <c r="A152" s="27" t="n">
        <v>150</v>
      </c>
      <c r="B152" s="27" t="n">
        <f aca="false">ROUNDUP(A152/12,0)</f>
        <v>13</v>
      </c>
      <c r="C152" s="27" t="n">
        <f aca="false">MOD(A152-1,12)+1</f>
        <v>6</v>
      </c>
      <c r="D152" s="28" t="n">
        <f aca="false">EDATE(Premissas!$B$12,A152-1)</f>
        <v>51044</v>
      </c>
      <c r="E152" s="28" t="n">
        <f aca="false">EDATE(D152,Premissas!$B$13)</f>
        <v>51167</v>
      </c>
      <c r="F152" s="18" t="n">
        <f aca="false">INDEX(Premissas!$B$25:$B$36,C152)*(1-Premissas!$B$19)^(B152-1)</f>
        <v>738678.131699821</v>
      </c>
      <c r="G152" s="19" t="n">
        <f aca="false">INDEX(Premissas!$C$25:$C$36,C152)*(1+Premissas!$B$18)^(B152-1)*(1-Premissas!$B$19)^(B152-1)</f>
        <v>898803.451874673</v>
      </c>
    </row>
    <row r="153" customFormat="false" ht="15" hidden="false" customHeight="true" outlineLevel="0" collapsed="false">
      <c r="A153" s="27" t="n">
        <v>151</v>
      </c>
      <c r="B153" s="27" t="n">
        <f aca="false">ROUNDUP(A153/12,0)</f>
        <v>13</v>
      </c>
      <c r="C153" s="27" t="n">
        <f aca="false">MOD(A153-1,12)+1</f>
        <v>7</v>
      </c>
      <c r="D153" s="28" t="n">
        <f aca="false">EDATE(Premissas!$B$12,A153-1)</f>
        <v>51075</v>
      </c>
      <c r="E153" s="28" t="n">
        <f aca="false">EDATE(D153,Premissas!$B$13)</f>
        <v>51196</v>
      </c>
      <c r="F153" s="18" t="n">
        <f aca="false">INDEX(Premissas!$B$25:$B$36,C153)*(1-Premissas!$B$19)^(B153-1)</f>
        <v>812335.743143676</v>
      </c>
      <c r="G153" s="19" t="n">
        <f aca="false">INDEX(Premissas!$C$25:$C$36,C153)*(1+Premissas!$B$18)^(B153-1)*(1-Premissas!$B$19)^(B153-1)</f>
        <v>988428.029321193</v>
      </c>
    </row>
    <row r="154" customFormat="false" ht="15" hidden="false" customHeight="true" outlineLevel="0" collapsed="false">
      <c r="A154" s="27" t="n">
        <v>152</v>
      </c>
      <c r="B154" s="27" t="n">
        <f aca="false">ROUNDUP(A154/12,0)</f>
        <v>13</v>
      </c>
      <c r="C154" s="27" t="n">
        <f aca="false">MOD(A154-1,12)+1</f>
        <v>8</v>
      </c>
      <c r="D154" s="28" t="n">
        <f aca="false">EDATE(Premissas!$B$12,A154-1)</f>
        <v>51105</v>
      </c>
      <c r="E154" s="28" t="n">
        <f aca="false">EDATE(D154,Premissas!$B$13)</f>
        <v>51227</v>
      </c>
      <c r="F154" s="18" t="n">
        <f aca="false">INDEX(Premissas!$B$25:$B$36,C154)*(1-Premissas!$B$19)^(B154-1)</f>
        <v>903501.596197344</v>
      </c>
      <c r="G154" s="19" t="n">
        <f aca="false">INDEX(Premissas!$C$25:$C$36,C154)*(1+Premissas!$B$18)^(B154-1)*(1-Premissas!$B$19)^(B154-1)</f>
        <v>1099356.15877479</v>
      </c>
    </row>
    <row r="155" customFormat="false" ht="15" hidden="false" customHeight="true" outlineLevel="0" collapsed="false">
      <c r="A155" s="27" t="n">
        <v>153</v>
      </c>
      <c r="B155" s="27" t="n">
        <f aca="false">ROUNDUP(A155/12,0)</f>
        <v>13</v>
      </c>
      <c r="C155" s="27" t="n">
        <f aca="false">MOD(A155-1,12)+1</f>
        <v>9</v>
      </c>
      <c r="D155" s="28" t="n">
        <f aca="false">EDATE(Premissas!$B$12,A155-1)</f>
        <v>51136</v>
      </c>
      <c r="E155" s="28" t="n">
        <f aca="false">EDATE(D155,Premissas!$B$13)</f>
        <v>51257</v>
      </c>
      <c r="F155" s="18" t="n">
        <f aca="false">INDEX(Premissas!$B$25:$B$36,C155)*(1-Premissas!$B$19)^(B155-1)</f>
        <v>870454.641850926</v>
      </c>
      <c r="G155" s="19" t="n">
        <f aca="false">INDEX(Premissas!$C$25:$C$36,C155)*(1+Premissas!$B$18)^(B155-1)*(1-Premissas!$B$19)^(B155-1)</f>
        <v>1059145.52390442</v>
      </c>
    </row>
    <row r="156" customFormat="false" ht="15" hidden="false" customHeight="true" outlineLevel="0" collapsed="false">
      <c r="A156" s="27" t="n">
        <v>154</v>
      </c>
      <c r="B156" s="27" t="n">
        <f aca="false">ROUNDUP(A156/12,0)</f>
        <v>13</v>
      </c>
      <c r="C156" s="27" t="n">
        <f aca="false">MOD(A156-1,12)+1</f>
        <v>10</v>
      </c>
      <c r="D156" s="28" t="n">
        <f aca="false">EDATE(Premissas!$B$12,A156-1)</f>
        <v>51167</v>
      </c>
      <c r="E156" s="28" t="n">
        <f aca="false">EDATE(D156,Premissas!$B$13)</f>
        <v>51288</v>
      </c>
      <c r="F156" s="18" t="n">
        <f aca="false">INDEX(Premissas!$B$25:$B$36,C156)*(1-Premissas!$B$19)^(B156-1)</f>
        <v>829155.836111043</v>
      </c>
      <c r="G156" s="19" t="n">
        <f aca="false">INDEX(Premissas!$C$25:$C$36,C156)*(1+Premissas!$B$18)^(B156-1)*(1-Premissas!$B$19)^(B156-1)</f>
        <v>1008894.26078405</v>
      </c>
    </row>
    <row r="157" customFormat="false" ht="15" hidden="false" customHeight="true" outlineLevel="0" collapsed="false">
      <c r="A157" s="27" t="n">
        <v>155</v>
      </c>
      <c r="B157" s="27" t="n">
        <f aca="false">ROUNDUP(A157/12,0)</f>
        <v>13</v>
      </c>
      <c r="C157" s="27" t="n">
        <f aca="false">MOD(A157-1,12)+1</f>
        <v>11</v>
      </c>
      <c r="D157" s="28" t="n">
        <f aca="false">EDATE(Premissas!$B$12,A157-1)</f>
        <v>51196</v>
      </c>
      <c r="E157" s="28" t="n">
        <f aca="false">EDATE(D157,Premissas!$B$13)</f>
        <v>51318</v>
      </c>
      <c r="F157" s="18" t="n">
        <f aca="false">INDEX(Premissas!$B$25:$B$36,C157)*(1-Premissas!$B$19)^(B157-1)</f>
        <v>704753.194602696</v>
      </c>
      <c r="G157" s="19" t="n">
        <f aca="false">INDEX(Premissas!$C$25:$C$36,C157)*(1+Premissas!$B$18)^(B157-1)*(1-Premissas!$B$19)^(B157-1)</f>
        <v>857524.511482381</v>
      </c>
    </row>
    <row r="158" customFormat="false" ht="15" hidden="false" customHeight="true" outlineLevel="0" collapsed="false">
      <c r="A158" s="27" t="n">
        <v>156</v>
      </c>
      <c r="B158" s="27" t="n">
        <f aca="false">ROUNDUP(A158/12,0)</f>
        <v>13</v>
      </c>
      <c r="C158" s="27" t="n">
        <f aca="false">MOD(A158-1,12)+1</f>
        <v>12</v>
      </c>
      <c r="D158" s="28" t="n">
        <f aca="false">EDATE(Premissas!$B$12,A158-1)</f>
        <v>51227</v>
      </c>
      <c r="E158" s="28" t="n">
        <f aca="false">EDATE(D158,Premissas!$B$13)</f>
        <v>51349</v>
      </c>
      <c r="F158" s="18" t="n">
        <f aca="false">INDEX(Premissas!$B$25:$B$36,C158)*(1-Premissas!$B$19)^(B158-1)</f>
        <v>795219.034382152</v>
      </c>
      <c r="G158" s="19" t="n">
        <f aca="false">INDEX(Premissas!$C$25:$C$36,C158)*(1+Premissas!$B$18)^(B158-1)*(1-Premissas!$B$19)^(B158-1)</f>
        <v>967600.883830654</v>
      </c>
    </row>
    <row r="159" customFormat="false" ht="15" hidden="false" customHeight="true" outlineLevel="0" collapsed="false">
      <c r="A159" s="29" t="n">
        <v>157</v>
      </c>
      <c r="B159" s="29" t="n">
        <f aca="false">ROUNDUP(A159/12,0)</f>
        <v>14</v>
      </c>
      <c r="C159" s="29" t="n">
        <f aca="false">MOD(A159-1,12)+1</f>
        <v>1</v>
      </c>
      <c r="D159" s="30" t="n">
        <f aca="false">EDATE(Premissas!$B$12,A159-1)</f>
        <v>51257</v>
      </c>
      <c r="E159" s="30" t="n">
        <f aca="false">EDATE(D159,Premissas!$B$13)</f>
        <v>51380</v>
      </c>
      <c r="F159" s="31" t="n">
        <f aca="false">INDEX(Premissas!$B$25:$B$36,C159)*(1-Premissas!$B$19)^(B159-1)</f>
        <v>808584.937554622</v>
      </c>
      <c r="G159" s="32" t="n">
        <f aca="false">INDEX(Premissas!$C$25:$C$36,C159)*(1+Premissas!$B$18)^(B159-1)*(1-Premissas!$B$19)^(B159-1)</f>
        <v>1037976.67944904</v>
      </c>
    </row>
    <row r="160" customFormat="false" ht="15" hidden="false" customHeight="true" outlineLevel="0" collapsed="false">
      <c r="A160" s="29" t="n">
        <v>158</v>
      </c>
      <c r="B160" s="29" t="n">
        <f aca="false">ROUNDUP(A160/12,0)</f>
        <v>14</v>
      </c>
      <c r="C160" s="29" t="n">
        <f aca="false">MOD(A160-1,12)+1</f>
        <v>2</v>
      </c>
      <c r="D160" s="30" t="n">
        <f aca="false">EDATE(Premissas!$B$12,A160-1)</f>
        <v>51288</v>
      </c>
      <c r="E160" s="30" t="n">
        <f aca="false">EDATE(D160,Premissas!$B$13)</f>
        <v>51410</v>
      </c>
      <c r="F160" s="31" t="n">
        <f aca="false">INDEX(Premissas!$B$25:$B$36,C160)*(1-Premissas!$B$19)^(B160-1)</f>
        <v>825643.608492422</v>
      </c>
      <c r="G160" s="32" t="n">
        <f aca="false">INDEX(Premissas!$C$25:$C$36,C160)*(1+Premissas!$B$18)^(B160-1)*(1-Premissas!$B$19)^(B160-1)</f>
        <v>1059874.81506035</v>
      </c>
    </row>
    <row r="161" customFormat="false" ht="15" hidden="false" customHeight="true" outlineLevel="0" collapsed="false">
      <c r="A161" s="29" t="n">
        <v>159</v>
      </c>
      <c r="B161" s="29" t="n">
        <f aca="false">ROUNDUP(A161/12,0)</f>
        <v>14</v>
      </c>
      <c r="C161" s="29" t="n">
        <f aca="false">MOD(A161-1,12)+1</f>
        <v>3</v>
      </c>
      <c r="D161" s="30" t="n">
        <f aca="false">EDATE(Premissas!$B$12,A161-1)</f>
        <v>51318</v>
      </c>
      <c r="E161" s="30" t="n">
        <f aca="false">EDATE(D161,Premissas!$B$13)</f>
        <v>51441</v>
      </c>
      <c r="F161" s="31" t="n">
        <f aca="false">INDEX(Premissas!$B$25:$B$36,C161)*(1-Premissas!$B$19)^(B161-1)</f>
        <v>791427.889045092</v>
      </c>
      <c r="G161" s="32" t="n">
        <f aca="false">INDEX(Premissas!$C$25:$C$36,C161)*(1+Premissas!$B$18)^(B161-1)*(1-Premissas!$B$19)^(B161-1)</f>
        <v>1015952.25701183</v>
      </c>
    </row>
    <row r="162" customFormat="false" ht="15" hidden="false" customHeight="true" outlineLevel="0" collapsed="false">
      <c r="A162" s="29" t="n">
        <v>160</v>
      </c>
      <c r="B162" s="29" t="n">
        <f aca="false">ROUNDUP(A162/12,0)</f>
        <v>14</v>
      </c>
      <c r="C162" s="29" t="n">
        <f aca="false">MOD(A162-1,12)+1</f>
        <v>4</v>
      </c>
      <c r="D162" s="30" t="n">
        <f aca="false">EDATE(Premissas!$B$12,A162-1)</f>
        <v>51349</v>
      </c>
      <c r="E162" s="30" t="n">
        <f aca="false">EDATE(D162,Premissas!$B$13)</f>
        <v>51471</v>
      </c>
      <c r="F162" s="31" t="n">
        <f aca="false">INDEX(Premissas!$B$25:$B$36,C162)*(1-Premissas!$B$19)^(B162-1)</f>
        <v>791628.579291419</v>
      </c>
      <c r="G162" s="32" t="n">
        <f aca="false">INDEX(Premissas!$C$25:$C$36,C162)*(1+Premissas!$B$18)^(B162-1)*(1-Premissas!$B$19)^(B162-1)</f>
        <v>1016209.88213667</v>
      </c>
    </row>
    <row r="163" customFormat="false" ht="15" hidden="false" customHeight="true" outlineLevel="0" collapsed="false">
      <c r="A163" s="29" t="n">
        <v>161</v>
      </c>
      <c r="B163" s="29" t="n">
        <f aca="false">ROUNDUP(A163/12,0)</f>
        <v>14</v>
      </c>
      <c r="C163" s="29" t="n">
        <f aca="false">MOD(A163-1,12)+1</f>
        <v>5</v>
      </c>
      <c r="D163" s="30" t="n">
        <f aca="false">EDATE(Premissas!$B$12,A163-1)</f>
        <v>51380</v>
      </c>
      <c r="E163" s="30" t="n">
        <f aca="false">EDATE(D163,Premissas!$B$13)</f>
        <v>51502</v>
      </c>
      <c r="F163" s="31" t="n">
        <f aca="false">INDEX(Premissas!$B$25:$B$36,C163)*(1-Premissas!$B$19)^(B163-1)</f>
        <v>778064.279701431</v>
      </c>
      <c r="G163" s="32" t="n">
        <f aca="false">INDEX(Premissas!$C$25:$C$36,C163)*(1+Premissas!$B$18)^(B163-1)*(1-Premissas!$B$19)^(B163-1)</f>
        <v>998797.454581378</v>
      </c>
    </row>
    <row r="164" customFormat="false" ht="15" hidden="false" customHeight="true" outlineLevel="0" collapsed="false">
      <c r="A164" s="29" t="n">
        <v>162</v>
      </c>
      <c r="B164" s="29" t="n">
        <f aca="false">ROUNDUP(A164/12,0)</f>
        <v>14</v>
      </c>
      <c r="C164" s="29" t="n">
        <f aca="false">MOD(A164-1,12)+1</f>
        <v>6</v>
      </c>
      <c r="D164" s="30" t="n">
        <f aca="false">EDATE(Premissas!$B$12,A164-1)</f>
        <v>51410</v>
      </c>
      <c r="E164" s="30" t="n">
        <f aca="false">EDATE(D164,Premissas!$B$13)</f>
        <v>51533</v>
      </c>
      <c r="F164" s="31" t="n">
        <f aca="false">INDEX(Premissas!$B$25:$B$36,C164)*(1-Premissas!$B$19)^(B164-1)</f>
        <v>734984.741041322</v>
      </c>
      <c r="G164" s="32" t="n">
        <f aca="false">INDEX(Premissas!$C$25:$C$36,C164)*(1+Premissas!$B$18)^(B164-1)*(1-Premissas!$B$19)^(B164-1)</f>
        <v>943496.453519141</v>
      </c>
    </row>
    <row r="165" customFormat="false" ht="15" hidden="false" customHeight="true" outlineLevel="0" collapsed="false">
      <c r="A165" s="29" t="n">
        <v>163</v>
      </c>
      <c r="B165" s="29" t="n">
        <f aca="false">ROUNDUP(A165/12,0)</f>
        <v>14</v>
      </c>
      <c r="C165" s="29" t="n">
        <f aca="false">MOD(A165-1,12)+1</f>
        <v>7</v>
      </c>
      <c r="D165" s="30" t="n">
        <f aca="false">EDATE(Premissas!$B$12,A165-1)</f>
        <v>51441</v>
      </c>
      <c r="E165" s="30" t="n">
        <f aca="false">EDATE(D165,Premissas!$B$13)</f>
        <v>51561</v>
      </c>
      <c r="F165" s="31" t="n">
        <f aca="false">INDEX(Premissas!$B$25:$B$36,C165)*(1-Premissas!$B$19)^(B165-1)</f>
        <v>808274.064427958</v>
      </c>
      <c r="G165" s="32" t="n">
        <f aca="false">INDEX(Premissas!$C$25:$C$36,C165)*(1+Premissas!$B$18)^(B165-1)*(1-Premissas!$B$19)^(B165-1)</f>
        <v>1037577.61307919</v>
      </c>
    </row>
    <row r="166" customFormat="false" ht="15" hidden="false" customHeight="true" outlineLevel="0" collapsed="false">
      <c r="A166" s="29" t="n">
        <v>164</v>
      </c>
      <c r="B166" s="29" t="n">
        <f aca="false">ROUNDUP(A166/12,0)</f>
        <v>14</v>
      </c>
      <c r="C166" s="29" t="n">
        <f aca="false">MOD(A166-1,12)+1</f>
        <v>8</v>
      </c>
      <c r="D166" s="30" t="n">
        <f aca="false">EDATE(Premissas!$B$12,A166-1)</f>
        <v>51471</v>
      </c>
      <c r="E166" s="30" t="n">
        <f aca="false">EDATE(D166,Premissas!$B$13)</f>
        <v>51592</v>
      </c>
      <c r="F166" s="31" t="n">
        <f aca="false">INDEX(Premissas!$B$25:$B$36,C166)*(1-Premissas!$B$19)^(B166-1)</f>
        <v>898984.088216358</v>
      </c>
      <c r="G166" s="32" t="n">
        <f aca="false">INDEX(Premissas!$C$25:$C$36,C166)*(1+Premissas!$B$18)^(B166-1)*(1-Premissas!$B$19)^(B166-1)</f>
        <v>1154021.64376986</v>
      </c>
    </row>
    <row r="167" customFormat="false" ht="15" hidden="false" customHeight="true" outlineLevel="0" collapsed="false">
      <c r="A167" s="29" t="n">
        <v>165</v>
      </c>
      <c r="B167" s="29" t="n">
        <f aca="false">ROUNDUP(A167/12,0)</f>
        <v>14</v>
      </c>
      <c r="C167" s="29" t="n">
        <f aca="false">MOD(A167-1,12)+1</f>
        <v>9</v>
      </c>
      <c r="D167" s="30" t="n">
        <f aca="false">EDATE(Premissas!$B$12,A167-1)</f>
        <v>51502</v>
      </c>
      <c r="E167" s="30" t="n">
        <f aca="false">EDATE(D167,Premissas!$B$13)</f>
        <v>51622</v>
      </c>
      <c r="F167" s="31" t="n">
        <f aca="false">INDEX(Premissas!$B$25:$B$36,C167)*(1-Premissas!$B$19)^(B167-1)</f>
        <v>866102.368641672</v>
      </c>
      <c r="G167" s="32" t="n">
        <f aca="false">INDEX(Premissas!$C$25:$C$36,C167)*(1+Premissas!$B$18)^(B167-1)*(1-Premissas!$B$19)^(B167-1)</f>
        <v>1111811.53508057</v>
      </c>
    </row>
    <row r="168" customFormat="false" ht="15" hidden="false" customHeight="true" outlineLevel="0" collapsed="false">
      <c r="A168" s="29" t="n">
        <v>166</v>
      </c>
      <c r="B168" s="29" t="n">
        <f aca="false">ROUNDUP(A168/12,0)</f>
        <v>14</v>
      </c>
      <c r="C168" s="29" t="n">
        <f aca="false">MOD(A168-1,12)+1</f>
        <v>10</v>
      </c>
      <c r="D168" s="30" t="n">
        <f aca="false">EDATE(Premissas!$B$12,A168-1)</f>
        <v>51533</v>
      </c>
      <c r="E168" s="30" t="n">
        <f aca="false">EDATE(D168,Premissas!$B$13)</f>
        <v>51653</v>
      </c>
      <c r="F168" s="31" t="n">
        <f aca="false">INDEX(Premissas!$B$25:$B$36,C168)*(1-Premissas!$B$19)^(B168-1)</f>
        <v>825010.056930488</v>
      </c>
      <c r="G168" s="32" t="n">
        <f aca="false">INDEX(Premissas!$C$25:$C$36,C168)*(1+Premissas!$B$18)^(B168-1)*(1-Premissas!$B$19)^(B168-1)</f>
        <v>1059061.52790154</v>
      </c>
    </row>
    <row r="169" customFormat="false" ht="15" hidden="false" customHeight="true" outlineLevel="0" collapsed="false">
      <c r="A169" s="29" t="n">
        <v>167</v>
      </c>
      <c r="B169" s="29" t="n">
        <f aca="false">ROUNDUP(A169/12,0)</f>
        <v>14</v>
      </c>
      <c r="C169" s="29" t="n">
        <f aca="false">MOD(A169-1,12)+1</f>
        <v>11</v>
      </c>
      <c r="D169" s="30" t="n">
        <f aca="false">EDATE(Premissas!$B$12,A169-1)</f>
        <v>51561</v>
      </c>
      <c r="E169" s="30" t="n">
        <f aca="false">EDATE(D169,Premissas!$B$13)</f>
        <v>51683</v>
      </c>
      <c r="F169" s="31" t="n">
        <f aca="false">INDEX(Premissas!$B$25:$B$36,C169)*(1-Premissas!$B$19)^(B169-1)</f>
        <v>701229.428629683</v>
      </c>
      <c r="G169" s="32" t="n">
        <f aca="false">INDEX(Premissas!$C$25:$C$36,C169)*(1+Premissas!$B$18)^(B169-1)*(1-Premissas!$B$19)^(B169-1)</f>
        <v>900164.917815842</v>
      </c>
    </row>
    <row r="170" customFormat="false" ht="15" hidden="false" customHeight="true" outlineLevel="0" collapsed="false">
      <c r="A170" s="29" t="n">
        <v>168</v>
      </c>
      <c r="B170" s="29" t="n">
        <f aca="false">ROUNDUP(A170/12,0)</f>
        <v>14</v>
      </c>
      <c r="C170" s="29" t="n">
        <f aca="false">MOD(A170-1,12)+1</f>
        <v>12</v>
      </c>
      <c r="D170" s="30" t="n">
        <f aca="false">EDATE(Premissas!$B$12,A170-1)</f>
        <v>51592</v>
      </c>
      <c r="E170" s="30" t="n">
        <f aca="false">EDATE(D170,Premissas!$B$13)</f>
        <v>51714</v>
      </c>
      <c r="F170" s="31" t="n">
        <f aca="false">INDEX(Premissas!$B$25:$B$36,C170)*(1-Premissas!$B$19)^(B170-1)</f>
        <v>791242.939210241</v>
      </c>
      <c r="G170" s="32" t="n">
        <f aca="false">INDEX(Premissas!$C$25:$C$36,C170)*(1+Premissas!$B$18)^(B170-1)*(1-Premissas!$B$19)^(B170-1)</f>
        <v>1015714.83777913</v>
      </c>
    </row>
    <row r="171" customFormat="false" ht="15" hidden="false" customHeight="true" outlineLevel="0" collapsed="false">
      <c r="A171" s="27" t="n">
        <v>169</v>
      </c>
      <c r="B171" s="27" t="n">
        <f aca="false">ROUNDUP(A171/12,0)</f>
        <v>15</v>
      </c>
      <c r="C171" s="27" t="n">
        <f aca="false">MOD(A171-1,12)+1</f>
        <v>1</v>
      </c>
      <c r="D171" s="28" t="n">
        <f aca="false">EDATE(Premissas!$B$12,A171-1)</f>
        <v>51622</v>
      </c>
      <c r="E171" s="28" t="n">
        <f aca="false">EDATE(D171,Premissas!$B$13)</f>
        <v>51745</v>
      </c>
      <c r="F171" s="18" t="n">
        <f aca="false">INDEX(Premissas!$B$25:$B$36,C171)*(1-Premissas!$B$19)^(B171-1)</f>
        <v>804542.012866848</v>
      </c>
      <c r="G171" s="19" t="n">
        <f aca="false">INDEX(Premissas!$C$25:$C$36,C171)*(1+Premissas!$B$18)^(B171-1)*(1-Premissas!$B$19)^(B171-1)</f>
        <v>1089590.06983464</v>
      </c>
    </row>
    <row r="172" customFormat="false" ht="15" hidden="false" customHeight="true" outlineLevel="0" collapsed="false">
      <c r="A172" s="27" t="n">
        <v>170</v>
      </c>
      <c r="B172" s="27" t="n">
        <f aca="false">ROUNDUP(A172/12,0)</f>
        <v>15</v>
      </c>
      <c r="C172" s="27" t="n">
        <f aca="false">MOD(A172-1,12)+1</f>
        <v>2</v>
      </c>
      <c r="D172" s="28" t="n">
        <f aca="false">EDATE(Premissas!$B$12,A172-1)</f>
        <v>51653</v>
      </c>
      <c r="E172" s="28" t="n">
        <f aca="false">EDATE(D172,Premissas!$B$13)</f>
        <v>51775</v>
      </c>
      <c r="F172" s="18" t="n">
        <f aca="false">INDEX(Premissas!$B$25:$B$36,C172)*(1-Premissas!$B$19)^(B172-1)</f>
        <v>821515.39044996</v>
      </c>
      <c r="G172" s="19" t="n">
        <f aca="false">INDEX(Premissas!$C$25:$C$36,C172)*(1+Premissas!$B$18)^(B172-1)*(1-Premissas!$B$19)^(B172-1)</f>
        <v>1112577.09023922</v>
      </c>
    </row>
    <row r="173" customFormat="false" ht="15" hidden="false" customHeight="true" outlineLevel="0" collapsed="false">
      <c r="A173" s="27" t="n">
        <v>171</v>
      </c>
      <c r="B173" s="27" t="n">
        <f aca="false">ROUNDUP(A173/12,0)</f>
        <v>15</v>
      </c>
      <c r="C173" s="27" t="n">
        <f aca="false">MOD(A173-1,12)+1</f>
        <v>3</v>
      </c>
      <c r="D173" s="28" t="n">
        <f aca="false">EDATE(Premissas!$B$12,A173-1)</f>
        <v>51683</v>
      </c>
      <c r="E173" s="28" t="n">
        <f aca="false">EDATE(D173,Premissas!$B$13)</f>
        <v>51806</v>
      </c>
      <c r="F173" s="18" t="n">
        <f aca="false">INDEX(Premissas!$B$25:$B$36,C173)*(1-Premissas!$B$19)^(B173-1)</f>
        <v>787470.749599867</v>
      </c>
      <c r="G173" s="19" t="n">
        <f aca="false">INDEX(Premissas!$C$25:$C$36,C173)*(1+Premissas!$B$18)^(B173-1)*(1-Premissas!$B$19)^(B173-1)</f>
        <v>1066470.48299174</v>
      </c>
    </row>
    <row r="174" customFormat="false" ht="15" hidden="false" customHeight="true" outlineLevel="0" collapsed="false">
      <c r="A174" s="27" t="n">
        <v>172</v>
      </c>
      <c r="B174" s="27" t="n">
        <f aca="false">ROUNDUP(A174/12,0)</f>
        <v>15</v>
      </c>
      <c r="C174" s="27" t="n">
        <f aca="false">MOD(A174-1,12)+1</f>
        <v>4</v>
      </c>
      <c r="D174" s="28" t="n">
        <f aca="false">EDATE(Premissas!$B$12,A174-1)</f>
        <v>51714</v>
      </c>
      <c r="E174" s="28" t="n">
        <f aca="false">EDATE(D174,Premissas!$B$13)</f>
        <v>51836</v>
      </c>
      <c r="F174" s="18" t="n">
        <f aca="false">INDEX(Premissas!$B$25:$B$36,C174)*(1-Premissas!$B$19)^(B174-1)</f>
        <v>787670.436394962</v>
      </c>
      <c r="G174" s="19" t="n">
        <f aca="false">INDEX(Premissas!$C$25:$C$36,C174)*(1+Premissas!$B$18)^(B174-1)*(1-Premissas!$B$19)^(B174-1)</f>
        <v>1066740.91852591</v>
      </c>
    </row>
    <row r="175" customFormat="false" ht="15" hidden="false" customHeight="true" outlineLevel="0" collapsed="false">
      <c r="A175" s="27" t="n">
        <v>173</v>
      </c>
      <c r="B175" s="27" t="n">
        <f aca="false">ROUNDUP(A175/12,0)</f>
        <v>15</v>
      </c>
      <c r="C175" s="27" t="n">
        <f aca="false">MOD(A175-1,12)+1</f>
        <v>5</v>
      </c>
      <c r="D175" s="28" t="n">
        <f aca="false">EDATE(Premissas!$B$12,A175-1)</f>
        <v>51745</v>
      </c>
      <c r="E175" s="28" t="n">
        <f aca="false">EDATE(D175,Premissas!$B$13)</f>
        <v>51867</v>
      </c>
      <c r="F175" s="18" t="n">
        <f aca="false">INDEX(Premissas!$B$25:$B$36,C175)*(1-Premissas!$B$19)^(B175-1)</f>
        <v>774173.958302924</v>
      </c>
      <c r="G175" s="19" t="n">
        <f aca="false">INDEX(Premissas!$C$25:$C$36,C175)*(1+Premissas!$B$18)^(B175-1)*(1-Premissas!$B$19)^(B175-1)</f>
        <v>1048462.65801044</v>
      </c>
    </row>
    <row r="176" customFormat="false" ht="15" hidden="false" customHeight="true" outlineLevel="0" collapsed="false">
      <c r="A176" s="27" t="n">
        <v>174</v>
      </c>
      <c r="B176" s="27" t="n">
        <f aca="false">ROUNDUP(A176/12,0)</f>
        <v>15</v>
      </c>
      <c r="C176" s="27" t="n">
        <f aca="false">MOD(A176-1,12)+1</f>
        <v>6</v>
      </c>
      <c r="D176" s="28" t="n">
        <f aca="false">EDATE(Premissas!$B$12,A176-1)</f>
        <v>51775</v>
      </c>
      <c r="E176" s="28" t="n">
        <f aca="false">EDATE(D176,Premissas!$B$13)</f>
        <v>51898</v>
      </c>
      <c r="F176" s="18" t="n">
        <f aca="false">INDEX(Premissas!$B$25:$B$36,C176)*(1-Premissas!$B$19)^(B176-1)</f>
        <v>731309.817336115</v>
      </c>
      <c r="G176" s="19" t="n">
        <f aca="false">INDEX(Premissas!$C$25:$C$36,C176)*(1+Premissas!$B$18)^(B176-1)*(1-Premissas!$B$19)^(B176-1)</f>
        <v>990411.81467038</v>
      </c>
    </row>
    <row r="177" customFormat="false" ht="15" hidden="false" customHeight="true" outlineLevel="0" collapsed="false">
      <c r="A177" s="27" t="n">
        <v>175</v>
      </c>
      <c r="B177" s="27" t="n">
        <f aca="false">ROUNDUP(A177/12,0)</f>
        <v>15</v>
      </c>
      <c r="C177" s="27" t="n">
        <f aca="false">MOD(A177-1,12)+1</f>
        <v>7</v>
      </c>
      <c r="D177" s="28" t="n">
        <f aca="false">EDATE(Premissas!$B$12,A177-1)</f>
        <v>51806</v>
      </c>
      <c r="E177" s="28" t="n">
        <f aca="false">EDATE(D177,Premissas!$B$13)</f>
        <v>51926</v>
      </c>
      <c r="F177" s="18" t="n">
        <f aca="false">INDEX(Premissas!$B$25:$B$36,C177)*(1-Premissas!$B$19)^(B177-1)</f>
        <v>804232.694105818</v>
      </c>
      <c r="G177" s="19" t="n">
        <f aca="false">INDEX(Premissas!$C$25:$C$36,C177)*(1+Premissas!$B$18)^(B177-1)*(1-Premissas!$B$19)^(B177-1)</f>
        <v>1089171.15988955</v>
      </c>
    </row>
    <row r="178" customFormat="false" ht="15" hidden="false" customHeight="true" outlineLevel="0" collapsed="false">
      <c r="A178" s="27" t="n">
        <v>176</v>
      </c>
      <c r="B178" s="27" t="n">
        <f aca="false">ROUNDUP(A178/12,0)</f>
        <v>15</v>
      </c>
      <c r="C178" s="27" t="n">
        <f aca="false">MOD(A178-1,12)+1</f>
        <v>8</v>
      </c>
      <c r="D178" s="28" t="n">
        <f aca="false">EDATE(Premissas!$B$12,A178-1)</f>
        <v>51836</v>
      </c>
      <c r="E178" s="28" t="n">
        <f aca="false">EDATE(D178,Premissas!$B$13)</f>
        <v>51957</v>
      </c>
      <c r="F178" s="18" t="n">
        <f aca="false">INDEX(Premissas!$B$25:$B$36,C178)*(1-Premissas!$B$19)^(B178-1)</f>
        <v>894489.167775276</v>
      </c>
      <c r="G178" s="19" t="n">
        <f aca="false">INDEX(Premissas!$C$25:$C$36,C178)*(1+Premissas!$B$18)^(B178-1)*(1-Premissas!$B$19)^(B178-1)</f>
        <v>1211405.37000632</v>
      </c>
    </row>
    <row r="179" customFormat="false" ht="15" hidden="false" customHeight="true" outlineLevel="0" collapsed="false">
      <c r="A179" s="27" t="n">
        <v>177</v>
      </c>
      <c r="B179" s="27" t="n">
        <f aca="false">ROUNDUP(A179/12,0)</f>
        <v>15</v>
      </c>
      <c r="C179" s="27" t="n">
        <f aca="false">MOD(A179-1,12)+1</f>
        <v>9</v>
      </c>
      <c r="D179" s="28" t="n">
        <f aca="false">EDATE(Premissas!$B$12,A179-1)</f>
        <v>51867</v>
      </c>
      <c r="E179" s="28" t="n">
        <f aca="false">EDATE(D179,Premissas!$B$13)</f>
        <v>51987</v>
      </c>
      <c r="F179" s="18" t="n">
        <f aca="false">INDEX(Premissas!$B$25:$B$36,C179)*(1-Premissas!$B$19)^(B179-1)</f>
        <v>861771.856798464</v>
      </c>
      <c r="G179" s="19" t="n">
        <f aca="false">INDEX(Premissas!$C$25:$C$36,C179)*(1+Premissas!$B$18)^(B179-1)*(1-Premissas!$B$19)^(B179-1)</f>
        <v>1167096.36366245</v>
      </c>
    </row>
    <row r="180" customFormat="false" ht="15" hidden="false" customHeight="true" outlineLevel="0" collapsed="false">
      <c r="A180" s="27" t="n">
        <v>178</v>
      </c>
      <c r="B180" s="27" t="n">
        <f aca="false">ROUNDUP(A180/12,0)</f>
        <v>15</v>
      </c>
      <c r="C180" s="27" t="n">
        <f aca="false">MOD(A180-1,12)+1</f>
        <v>10</v>
      </c>
      <c r="D180" s="28" t="n">
        <f aca="false">EDATE(Premissas!$B$12,A180-1)</f>
        <v>51898</v>
      </c>
      <c r="E180" s="28" t="n">
        <f aca="false">EDATE(D180,Premissas!$B$13)</f>
        <v>52018</v>
      </c>
      <c r="F180" s="18" t="n">
        <f aca="false">INDEX(Premissas!$B$25:$B$36,C180)*(1-Premissas!$B$19)^(B180-1)</f>
        <v>820885.006645835</v>
      </c>
      <c r="G180" s="19" t="n">
        <f aca="false">INDEX(Premissas!$C$25:$C$36,C180)*(1+Premissas!$B$18)^(B180-1)*(1-Premissas!$B$19)^(B180-1)</f>
        <v>1111723.36237644</v>
      </c>
    </row>
    <row r="181" customFormat="false" ht="15" hidden="false" customHeight="true" outlineLevel="0" collapsed="false">
      <c r="A181" s="27" t="n">
        <v>179</v>
      </c>
      <c r="B181" s="27" t="n">
        <f aca="false">ROUNDUP(A181/12,0)</f>
        <v>15</v>
      </c>
      <c r="C181" s="27" t="n">
        <f aca="false">MOD(A181-1,12)+1</f>
        <v>11</v>
      </c>
      <c r="D181" s="28" t="n">
        <f aca="false">EDATE(Premissas!$B$12,A181-1)</f>
        <v>51926</v>
      </c>
      <c r="E181" s="28" t="n">
        <f aca="false">EDATE(D181,Premissas!$B$13)</f>
        <v>52048</v>
      </c>
      <c r="F181" s="18" t="n">
        <f aca="false">INDEX(Premissas!$B$25:$B$36,C181)*(1-Premissas!$B$19)^(B181-1)</f>
        <v>697723.281486534</v>
      </c>
      <c r="G181" s="19" t="n">
        <f aca="false">INDEX(Premissas!$C$25:$C$36,C181)*(1+Premissas!$B$18)^(B181-1)*(1-Premissas!$B$19)^(B181-1)</f>
        <v>944925.618354235</v>
      </c>
    </row>
    <row r="182" customFormat="false" ht="15" hidden="false" customHeight="true" outlineLevel="0" collapsed="false">
      <c r="A182" s="27" t="n">
        <v>180</v>
      </c>
      <c r="B182" s="27" t="n">
        <f aca="false">ROUNDUP(A182/12,0)</f>
        <v>15</v>
      </c>
      <c r="C182" s="27" t="n">
        <f aca="false">MOD(A182-1,12)+1</f>
        <v>12</v>
      </c>
      <c r="D182" s="28" t="n">
        <f aca="false">EDATE(Premissas!$B$12,A182-1)</f>
        <v>51957</v>
      </c>
      <c r="E182" s="28" t="n">
        <f aca="false">EDATE(D182,Premissas!$B$13)</f>
        <v>52079</v>
      </c>
      <c r="F182" s="18" t="n">
        <f aca="false">INDEX(Premissas!$B$25:$B$36,C182)*(1-Premissas!$B$19)^(B182-1)</f>
        <v>787286.72451419</v>
      </c>
      <c r="G182" s="19" t="n">
        <f aca="false">INDEX(Premissas!$C$25:$C$36,C182)*(1+Premissas!$B$18)^(B182-1)*(1-Premissas!$B$19)^(B182-1)</f>
        <v>1066221.2580877</v>
      </c>
    </row>
    <row r="183" customFormat="false" ht="15" hidden="false" customHeight="true" outlineLevel="0" collapsed="false">
      <c r="A183" s="29" t="n">
        <v>181</v>
      </c>
      <c r="B183" s="29" t="n">
        <f aca="false">ROUNDUP(A183/12,0)</f>
        <v>16</v>
      </c>
      <c r="C183" s="29" t="n">
        <f aca="false">MOD(A183-1,12)+1</f>
        <v>1</v>
      </c>
      <c r="D183" s="30" t="n">
        <f aca="false">EDATE(Premissas!$B$12,A183-1)</f>
        <v>51987</v>
      </c>
      <c r="E183" s="30" t="n">
        <f aca="false">EDATE(D183,Premissas!$B$13)</f>
        <v>52110</v>
      </c>
      <c r="F183" s="31" t="n">
        <f aca="false">INDEX(Premissas!$B$25:$B$36,C183)*(1-Premissas!$B$19)^(B183-1)</f>
        <v>800519.302802514</v>
      </c>
      <c r="G183" s="32" t="n">
        <f aca="false">INDEX(Premissas!$C$25:$C$36,C183)*(1+Premissas!$B$18)^(B183-1)*(1-Premissas!$B$19)^(B183-1)</f>
        <v>1143769.93605717</v>
      </c>
    </row>
    <row r="184" customFormat="false" ht="15" hidden="false" customHeight="true" outlineLevel="0" collapsed="false">
      <c r="A184" s="29" t="n">
        <v>182</v>
      </c>
      <c r="B184" s="29" t="n">
        <f aca="false">ROUNDUP(A184/12,0)</f>
        <v>16</v>
      </c>
      <c r="C184" s="29" t="n">
        <f aca="false">MOD(A184-1,12)+1</f>
        <v>2</v>
      </c>
      <c r="D184" s="30" t="n">
        <f aca="false">EDATE(Premissas!$B$12,A184-1)</f>
        <v>52018</v>
      </c>
      <c r="E184" s="30" t="n">
        <f aca="false">EDATE(D184,Premissas!$B$13)</f>
        <v>52140</v>
      </c>
      <c r="F184" s="31" t="n">
        <f aca="false">INDEX(Premissas!$B$25:$B$36,C184)*(1-Premissas!$B$19)^(B184-1)</f>
        <v>817407.81349771</v>
      </c>
      <c r="G184" s="32" t="n">
        <f aca="false">INDEX(Premissas!$C$25:$C$36,C184)*(1+Premissas!$B$18)^(B184-1)*(1-Premissas!$B$19)^(B184-1)</f>
        <v>1167899.98605137</v>
      </c>
    </row>
    <row r="185" customFormat="false" ht="15" hidden="false" customHeight="true" outlineLevel="0" collapsed="false">
      <c r="A185" s="29" t="n">
        <v>183</v>
      </c>
      <c r="B185" s="29" t="n">
        <f aca="false">ROUNDUP(A185/12,0)</f>
        <v>16</v>
      </c>
      <c r="C185" s="29" t="n">
        <f aca="false">MOD(A185-1,12)+1</f>
        <v>3</v>
      </c>
      <c r="D185" s="30" t="n">
        <f aca="false">EDATE(Premissas!$B$12,A185-1)</f>
        <v>52048</v>
      </c>
      <c r="E185" s="30" t="n">
        <f aca="false">EDATE(D185,Premissas!$B$13)</f>
        <v>52171</v>
      </c>
      <c r="F185" s="31" t="n">
        <f aca="false">INDEX(Premissas!$B$25:$B$36,C185)*(1-Premissas!$B$19)^(B185-1)</f>
        <v>783533.395851867</v>
      </c>
      <c r="G185" s="32" t="n">
        <f aca="false">INDEX(Premissas!$C$25:$C$36,C185)*(1+Premissas!$B$18)^(B185-1)*(1-Premissas!$B$19)^(B185-1)</f>
        <v>1119500.72775851</v>
      </c>
    </row>
    <row r="186" customFormat="false" ht="15" hidden="false" customHeight="true" outlineLevel="0" collapsed="false">
      <c r="A186" s="29" t="n">
        <v>184</v>
      </c>
      <c r="B186" s="29" t="n">
        <f aca="false">ROUNDUP(A186/12,0)</f>
        <v>16</v>
      </c>
      <c r="C186" s="29" t="n">
        <f aca="false">MOD(A186-1,12)+1</f>
        <v>4</v>
      </c>
      <c r="D186" s="30" t="n">
        <f aca="false">EDATE(Premissas!$B$12,A186-1)</f>
        <v>52079</v>
      </c>
      <c r="E186" s="30" t="n">
        <f aca="false">EDATE(D186,Premissas!$B$13)</f>
        <v>52201</v>
      </c>
      <c r="F186" s="31" t="n">
        <f aca="false">INDEX(Premissas!$B$25:$B$36,C186)*(1-Premissas!$B$19)^(B186-1)</f>
        <v>783732.084212987</v>
      </c>
      <c r="G186" s="32" t="n">
        <f aca="false">INDEX(Premissas!$C$25:$C$36,C186)*(1+Premissas!$B$18)^(B186-1)*(1-Premissas!$B$19)^(B186-1)</f>
        <v>1119784.61069961</v>
      </c>
    </row>
    <row r="187" customFormat="false" ht="15" hidden="false" customHeight="true" outlineLevel="0" collapsed="false">
      <c r="A187" s="29" t="n">
        <v>185</v>
      </c>
      <c r="B187" s="29" t="n">
        <f aca="false">ROUNDUP(A187/12,0)</f>
        <v>16</v>
      </c>
      <c r="C187" s="29" t="n">
        <f aca="false">MOD(A187-1,12)+1</f>
        <v>5</v>
      </c>
      <c r="D187" s="30" t="n">
        <f aca="false">EDATE(Premissas!$B$12,A187-1)</f>
        <v>52110</v>
      </c>
      <c r="E187" s="30" t="n">
        <f aca="false">EDATE(D187,Premissas!$B$13)</f>
        <v>52232</v>
      </c>
      <c r="F187" s="31" t="n">
        <f aca="false">INDEX(Premissas!$B$25:$B$36,C187)*(1-Premissas!$B$19)^(B187-1)</f>
        <v>770303.088511409</v>
      </c>
      <c r="G187" s="32" t="n">
        <f aca="false">INDEX(Premissas!$C$25:$C$36,C187)*(1+Premissas!$B$18)^(B187-1)*(1-Premissas!$B$19)^(B187-1)</f>
        <v>1100597.46368001</v>
      </c>
    </row>
    <row r="188" customFormat="false" ht="15" hidden="false" customHeight="true" outlineLevel="0" collapsed="false">
      <c r="A188" s="29" t="n">
        <v>186</v>
      </c>
      <c r="B188" s="29" t="n">
        <f aca="false">ROUNDUP(A188/12,0)</f>
        <v>16</v>
      </c>
      <c r="C188" s="29" t="n">
        <f aca="false">MOD(A188-1,12)+1</f>
        <v>6</v>
      </c>
      <c r="D188" s="30" t="n">
        <f aca="false">EDATE(Premissas!$B$12,A188-1)</f>
        <v>52140</v>
      </c>
      <c r="E188" s="30" t="n">
        <f aca="false">EDATE(D188,Premissas!$B$13)</f>
        <v>52263</v>
      </c>
      <c r="F188" s="31" t="n">
        <f aca="false">INDEX(Premissas!$B$25:$B$36,C188)*(1-Premissas!$B$19)^(B188-1)</f>
        <v>727653.268249434</v>
      </c>
      <c r="G188" s="32" t="n">
        <f aca="false">INDEX(Premissas!$C$25:$C$36,C188)*(1+Premissas!$B$18)^(B188-1)*(1-Premissas!$B$19)^(B188-1)</f>
        <v>1039660.04215487</v>
      </c>
    </row>
    <row r="189" customFormat="false" ht="15" hidden="false" customHeight="true" outlineLevel="0" collapsed="false">
      <c r="A189" s="29" t="n">
        <v>187</v>
      </c>
      <c r="B189" s="29" t="n">
        <f aca="false">ROUNDUP(A189/12,0)</f>
        <v>16</v>
      </c>
      <c r="C189" s="29" t="n">
        <f aca="false">MOD(A189-1,12)+1</f>
        <v>7</v>
      </c>
      <c r="D189" s="30" t="n">
        <f aca="false">EDATE(Premissas!$B$12,A189-1)</f>
        <v>52171</v>
      </c>
      <c r="E189" s="30" t="n">
        <f aca="false">EDATE(D189,Premissas!$B$13)</f>
        <v>52291</v>
      </c>
      <c r="F189" s="31" t="n">
        <f aca="false">INDEX(Premissas!$B$25:$B$36,C189)*(1-Premissas!$B$19)^(B189-1)</f>
        <v>800211.530635289</v>
      </c>
      <c r="G189" s="32" t="n">
        <f aca="false">INDEX(Premissas!$C$25:$C$36,C189)*(1+Premissas!$B$18)^(B189-1)*(1-Premissas!$B$19)^(B189-1)</f>
        <v>1143330.19581506</v>
      </c>
    </row>
    <row r="190" customFormat="false" ht="15" hidden="false" customHeight="true" outlineLevel="0" collapsed="false">
      <c r="A190" s="29" t="n">
        <v>188</v>
      </c>
      <c r="B190" s="29" t="n">
        <f aca="false">ROUNDUP(A190/12,0)</f>
        <v>16</v>
      </c>
      <c r="C190" s="29" t="n">
        <f aca="false">MOD(A190-1,12)+1</f>
        <v>8</v>
      </c>
      <c r="D190" s="30" t="n">
        <f aca="false">EDATE(Premissas!$B$12,A190-1)</f>
        <v>52201</v>
      </c>
      <c r="E190" s="30" t="n">
        <f aca="false">EDATE(D190,Premissas!$B$13)</f>
        <v>52322</v>
      </c>
      <c r="F190" s="31" t="n">
        <f aca="false">INDEX(Premissas!$B$25:$B$36,C190)*(1-Premissas!$B$19)^(B190-1)</f>
        <v>890016.721936399</v>
      </c>
      <c r="G190" s="32" t="n">
        <f aca="false">INDEX(Premissas!$C$25:$C$36,C190)*(1+Premissas!$B$18)^(B190-1)*(1-Premissas!$B$19)^(B190-1)</f>
        <v>1271642.50202988</v>
      </c>
    </row>
    <row r="191" customFormat="false" ht="15" hidden="false" customHeight="true" outlineLevel="0" collapsed="false">
      <c r="A191" s="29" t="n">
        <v>189</v>
      </c>
      <c r="B191" s="29" t="n">
        <f aca="false">ROUNDUP(A191/12,0)</f>
        <v>16</v>
      </c>
      <c r="C191" s="29" t="n">
        <f aca="false">MOD(A191-1,12)+1</f>
        <v>9</v>
      </c>
      <c r="D191" s="30" t="n">
        <f aca="false">EDATE(Premissas!$B$12,A191-1)</f>
        <v>52232</v>
      </c>
      <c r="E191" s="30" t="n">
        <f aca="false">EDATE(D191,Premissas!$B$13)</f>
        <v>52352</v>
      </c>
      <c r="F191" s="31" t="n">
        <f aca="false">INDEX(Premissas!$B$25:$B$36,C191)*(1-Premissas!$B$19)^(B191-1)</f>
        <v>857462.997514471</v>
      </c>
      <c r="G191" s="32" t="n">
        <f aca="false">INDEX(Premissas!$C$25:$C$36,C191)*(1+Premissas!$B$18)^(B191-1)*(1-Premissas!$B$19)^(B191-1)</f>
        <v>1225130.23034556</v>
      </c>
    </row>
    <row r="192" customFormat="false" ht="15" hidden="false" customHeight="true" outlineLevel="0" collapsed="false">
      <c r="A192" s="29" t="n">
        <v>190</v>
      </c>
      <c r="B192" s="29" t="n">
        <f aca="false">ROUNDUP(A192/12,0)</f>
        <v>16</v>
      </c>
      <c r="C192" s="29" t="n">
        <f aca="false">MOD(A192-1,12)+1</f>
        <v>10</v>
      </c>
      <c r="D192" s="30" t="n">
        <f aca="false">EDATE(Premissas!$B$12,A192-1)</f>
        <v>52263</v>
      </c>
      <c r="E192" s="30" t="n">
        <f aca="false">EDATE(D192,Premissas!$B$13)</f>
        <v>52383</v>
      </c>
      <c r="F192" s="31" t="n">
        <f aca="false">INDEX(Premissas!$B$25:$B$36,C192)*(1-Premissas!$B$19)^(B192-1)</f>
        <v>816780.581612606</v>
      </c>
      <c r="G192" s="32" t="n">
        <f aca="false">INDEX(Premissas!$C$25:$C$36,C192)*(1+Premissas!$B$18)^(B192-1)*(1-Premissas!$B$19)^(B192-1)</f>
        <v>1167003.80657061</v>
      </c>
    </row>
    <row r="193" customFormat="false" ht="15" hidden="false" customHeight="true" outlineLevel="0" collapsed="false">
      <c r="A193" s="29" t="n">
        <v>191</v>
      </c>
      <c r="B193" s="29" t="n">
        <f aca="false">ROUNDUP(A193/12,0)</f>
        <v>16</v>
      </c>
      <c r="C193" s="29" t="n">
        <f aca="false">MOD(A193-1,12)+1</f>
        <v>11</v>
      </c>
      <c r="D193" s="30" t="n">
        <f aca="false">EDATE(Premissas!$B$12,A193-1)</f>
        <v>52291</v>
      </c>
      <c r="E193" s="30" t="n">
        <f aca="false">EDATE(D193,Premissas!$B$13)</f>
        <v>52413</v>
      </c>
      <c r="F193" s="31" t="n">
        <f aca="false">INDEX(Premissas!$B$25:$B$36,C193)*(1-Premissas!$B$19)^(B193-1)</f>
        <v>694234.665079102</v>
      </c>
      <c r="G193" s="32" t="n">
        <f aca="false">INDEX(Premissas!$C$25:$C$36,C193)*(1+Premissas!$B$18)^(B193-1)*(1-Premissas!$B$19)^(B193-1)</f>
        <v>991912.0447269</v>
      </c>
    </row>
    <row r="194" customFormat="false" ht="15" hidden="false" customHeight="true" outlineLevel="0" collapsed="false">
      <c r="A194" s="29" t="n">
        <v>192</v>
      </c>
      <c r="B194" s="29" t="n">
        <f aca="false">ROUNDUP(A194/12,0)</f>
        <v>16</v>
      </c>
      <c r="C194" s="29" t="n">
        <f aca="false">MOD(A194-1,12)+1</f>
        <v>12</v>
      </c>
      <c r="D194" s="30" t="n">
        <f aca="false">EDATE(Premissas!$B$12,A194-1)</f>
        <v>52322</v>
      </c>
      <c r="E194" s="30" t="n">
        <f aca="false">EDATE(D194,Premissas!$B$13)</f>
        <v>52444</v>
      </c>
      <c r="F194" s="31" t="n">
        <f aca="false">INDEX(Premissas!$B$25:$B$36,C194)*(1-Premissas!$B$19)^(B194-1)</f>
        <v>783350.290891619</v>
      </c>
      <c r="G194" s="32" t="n">
        <f aca="false">INDEX(Premissas!$C$25:$C$36,C194)*(1+Premissas!$B$18)^(B194-1)*(1-Premissas!$B$19)^(B194-1)</f>
        <v>1119239.11014611</v>
      </c>
    </row>
    <row r="195" customFormat="false" ht="15" hidden="false" customHeight="true" outlineLevel="0" collapsed="false">
      <c r="A195" s="27" t="n">
        <v>193</v>
      </c>
      <c r="B195" s="27" t="n">
        <f aca="false">ROUNDUP(A195/12,0)</f>
        <v>17</v>
      </c>
      <c r="C195" s="27" t="n">
        <f aca="false">MOD(A195-1,12)+1</f>
        <v>1</v>
      </c>
      <c r="D195" s="28" t="n">
        <f aca="false">EDATE(Premissas!$B$12,A195-1)</f>
        <v>52352</v>
      </c>
      <c r="E195" s="28" t="n">
        <f aca="false">EDATE(D195,Premissas!$B$13)</f>
        <v>52475</v>
      </c>
      <c r="F195" s="18" t="n">
        <f aca="false">INDEX(Premissas!$B$25:$B$36,C195)*(1-Premissas!$B$19)^(B195-1)</f>
        <v>796516.706288502</v>
      </c>
      <c r="G195" s="19" t="n">
        <f aca="false">INDEX(Premissas!$C$25:$C$36,C195)*(1+Premissas!$B$18)^(B195-1)*(1-Premissas!$B$19)^(B195-1)</f>
        <v>1200643.89612761</v>
      </c>
    </row>
    <row r="196" customFormat="false" ht="15" hidden="false" customHeight="true" outlineLevel="0" collapsed="false">
      <c r="A196" s="27" t="n">
        <v>194</v>
      </c>
      <c r="B196" s="27" t="n">
        <f aca="false">ROUNDUP(A196/12,0)</f>
        <v>17</v>
      </c>
      <c r="C196" s="27" t="n">
        <f aca="false">MOD(A196-1,12)+1</f>
        <v>2</v>
      </c>
      <c r="D196" s="28" t="n">
        <f aca="false">EDATE(Premissas!$B$12,A196-1)</f>
        <v>52383</v>
      </c>
      <c r="E196" s="28" t="n">
        <f aca="false">EDATE(D196,Premissas!$B$13)</f>
        <v>52505</v>
      </c>
      <c r="F196" s="18" t="n">
        <f aca="false">INDEX(Premissas!$B$25:$B$36,C196)*(1-Premissas!$B$19)^(B196-1)</f>
        <v>813320.774430222</v>
      </c>
      <c r="G196" s="19" t="n">
        <f aca="false">INDEX(Premissas!$C$25:$C$36,C196)*(1+Premissas!$B$18)^(B196-1)*(1-Premissas!$B$19)^(B196-1)</f>
        <v>1225973.81285777</v>
      </c>
    </row>
    <row r="197" customFormat="false" ht="15" hidden="false" customHeight="true" outlineLevel="0" collapsed="false">
      <c r="A197" s="27" t="n">
        <v>195</v>
      </c>
      <c r="B197" s="27" t="n">
        <f aca="false">ROUNDUP(A197/12,0)</f>
        <v>17</v>
      </c>
      <c r="C197" s="27" t="n">
        <f aca="false">MOD(A197-1,12)+1</f>
        <v>3</v>
      </c>
      <c r="D197" s="28" t="n">
        <f aca="false">EDATE(Premissas!$B$12,A197-1)</f>
        <v>52413</v>
      </c>
      <c r="E197" s="28" t="n">
        <f aca="false">EDATE(D197,Premissas!$B$13)</f>
        <v>52536</v>
      </c>
      <c r="F197" s="18" t="n">
        <f aca="false">INDEX(Premissas!$B$25:$B$36,C197)*(1-Premissas!$B$19)^(B197-1)</f>
        <v>779615.728872608</v>
      </c>
      <c r="G197" s="19" t="n">
        <f aca="false">INDEX(Premissas!$C$25:$C$36,C197)*(1+Premissas!$B$18)^(B197-1)*(1-Premissas!$B$19)^(B197-1)</f>
        <v>1175167.9014463</v>
      </c>
    </row>
    <row r="198" customFormat="false" ht="15" hidden="false" customHeight="true" outlineLevel="0" collapsed="false">
      <c r="A198" s="27" t="n">
        <v>196</v>
      </c>
      <c r="B198" s="27" t="n">
        <f aca="false">ROUNDUP(A198/12,0)</f>
        <v>17</v>
      </c>
      <c r="C198" s="27" t="n">
        <f aca="false">MOD(A198-1,12)+1</f>
        <v>4</v>
      </c>
      <c r="D198" s="28" t="n">
        <f aca="false">EDATE(Premissas!$B$12,A198-1)</f>
        <v>52444</v>
      </c>
      <c r="E198" s="28" t="n">
        <f aca="false">EDATE(D198,Premissas!$B$13)</f>
        <v>52566</v>
      </c>
      <c r="F198" s="18" t="n">
        <f aca="false">INDEX(Premissas!$B$25:$B$36,C198)*(1-Premissas!$B$19)^(B198-1)</f>
        <v>779813.423791922</v>
      </c>
      <c r="G198" s="19" t="n">
        <f aca="false">INDEX(Premissas!$C$25:$C$36,C198)*(1+Premissas!$B$18)^(B198-1)*(1-Premissas!$B$19)^(B198-1)</f>
        <v>1175465.90046665</v>
      </c>
    </row>
    <row r="199" customFormat="false" ht="15" hidden="false" customHeight="true" outlineLevel="0" collapsed="false">
      <c r="A199" s="27" t="n">
        <v>197</v>
      </c>
      <c r="B199" s="27" t="n">
        <f aca="false">ROUNDUP(A199/12,0)</f>
        <v>17</v>
      </c>
      <c r="C199" s="27" t="n">
        <f aca="false">MOD(A199-1,12)+1</f>
        <v>5</v>
      </c>
      <c r="D199" s="28" t="n">
        <f aca="false">EDATE(Premissas!$B$12,A199-1)</f>
        <v>52475</v>
      </c>
      <c r="E199" s="28" t="n">
        <f aca="false">EDATE(D199,Premissas!$B$13)</f>
        <v>52597</v>
      </c>
      <c r="F199" s="18" t="n">
        <f aca="false">INDEX(Premissas!$B$25:$B$36,C199)*(1-Premissas!$B$19)^(B199-1)</f>
        <v>766451.573068852</v>
      </c>
      <c r="G199" s="19" t="n">
        <f aca="false">INDEX(Premissas!$C$25:$C$36,C199)*(1+Premissas!$B$18)^(B199-1)*(1-Premissas!$B$19)^(B199-1)</f>
        <v>1155324.67256149</v>
      </c>
    </row>
    <row r="200" customFormat="false" ht="15" hidden="false" customHeight="true" outlineLevel="0" collapsed="false">
      <c r="A200" s="27" t="n">
        <v>198</v>
      </c>
      <c r="B200" s="27" t="n">
        <f aca="false">ROUNDUP(A200/12,0)</f>
        <v>17</v>
      </c>
      <c r="C200" s="27" t="n">
        <f aca="false">MOD(A200-1,12)+1</f>
        <v>6</v>
      </c>
      <c r="D200" s="28" t="n">
        <f aca="false">EDATE(Premissas!$B$12,A200-1)</f>
        <v>52505</v>
      </c>
      <c r="E200" s="28" t="n">
        <f aca="false">EDATE(D200,Premissas!$B$13)</f>
        <v>52628</v>
      </c>
      <c r="F200" s="18" t="n">
        <f aca="false">INDEX(Premissas!$B$25:$B$36,C200)*(1-Premissas!$B$19)^(B200-1)</f>
        <v>724015.001908187</v>
      </c>
      <c r="G200" s="19" t="n">
        <f aca="false">INDEX(Premissas!$C$25:$C$36,C200)*(1+Premissas!$B$18)^(B200-1)*(1-Premissas!$B$19)^(B200-1)</f>
        <v>1091357.13775102</v>
      </c>
    </row>
    <row r="201" customFormat="false" ht="15" hidden="false" customHeight="true" outlineLevel="0" collapsed="false">
      <c r="A201" s="27" t="n">
        <v>199</v>
      </c>
      <c r="B201" s="27" t="n">
        <f aca="false">ROUNDUP(A201/12,0)</f>
        <v>17</v>
      </c>
      <c r="C201" s="27" t="n">
        <f aca="false">MOD(A201-1,12)+1</f>
        <v>7</v>
      </c>
      <c r="D201" s="28" t="n">
        <f aca="false">EDATE(Premissas!$B$12,A201-1)</f>
        <v>52536</v>
      </c>
      <c r="E201" s="28" t="n">
        <f aca="false">EDATE(D201,Premissas!$B$13)</f>
        <v>52657</v>
      </c>
      <c r="F201" s="18" t="n">
        <f aca="false">INDEX(Premissas!$B$25:$B$36,C201)*(1-Premissas!$B$19)^(B201-1)</f>
        <v>796210.472982113</v>
      </c>
      <c r="G201" s="19" t="n">
        <f aca="false">INDEX(Premissas!$C$25:$C$36,C201)*(1+Premissas!$B$18)^(B201-1)*(1-Premissas!$B$19)^(B201-1)</f>
        <v>1200182.28980196</v>
      </c>
    </row>
    <row r="202" customFormat="false" ht="15" hidden="false" customHeight="true" outlineLevel="0" collapsed="false">
      <c r="A202" s="27" t="n">
        <v>200</v>
      </c>
      <c r="B202" s="27" t="n">
        <f aca="false">ROUNDUP(A202/12,0)</f>
        <v>17</v>
      </c>
      <c r="C202" s="27" t="n">
        <f aca="false">MOD(A202-1,12)+1</f>
        <v>8</v>
      </c>
      <c r="D202" s="28" t="n">
        <f aca="false">EDATE(Premissas!$B$12,A202-1)</f>
        <v>52566</v>
      </c>
      <c r="E202" s="28" t="n">
        <f aca="false">EDATE(D202,Premissas!$B$13)</f>
        <v>52688</v>
      </c>
      <c r="F202" s="18" t="n">
        <f aca="false">INDEX(Premissas!$B$25:$B$36,C202)*(1-Premissas!$B$19)^(B202-1)</f>
        <v>885566.638326717</v>
      </c>
      <c r="G202" s="19" t="n">
        <f aca="false">INDEX(Premissas!$C$25:$C$36,C202)*(1+Premissas!$B$18)^(B202-1)*(1-Premissas!$B$19)^(B202-1)</f>
        <v>1334874.92544332</v>
      </c>
    </row>
    <row r="203" customFormat="false" ht="15" hidden="false" customHeight="true" outlineLevel="0" collapsed="false">
      <c r="A203" s="27" t="n">
        <v>201</v>
      </c>
      <c r="B203" s="27" t="n">
        <f aca="false">ROUNDUP(A203/12,0)</f>
        <v>17</v>
      </c>
      <c r="C203" s="27" t="n">
        <f aca="false">MOD(A203-1,12)+1</f>
        <v>9</v>
      </c>
      <c r="D203" s="28" t="n">
        <f aca="false">EDATE(Premissas!$B$12,A203-1)</f>
        <v>52597</v>
      </c>
      <c r="E203" s="28" t="n">
        <f aca="false">EDATE(D203,Premissas!$B$13)</f>
        <v>52718</v>
      </c>
      <c r="F203" s="18" t="n">
        <f aca="false">INDEX(Premissas!$B$25:$B$36,C203)*(1-Premissas!$B$19)^(B203-1)</f>
        <v>853175.682526899</v>
      </c>
      <c r="G203" s="19" t="n">
        <f aca="false">INDEX(Premissas!$C$25:$C$36,C203)*(1+Premissas!$B$18)^(B203-1)*(1-Premissas!$B$19)^(B203-1)</f>
        <v>1286049.8310495</v>
      </c>
    </row>
    <row r="204" customFormat="false" ht="15" hidden="false" customHeight="true" outlineLevel="0" collapsed="false">
      <c r="A204" s="27" t="n">
        <v>202</v>
      </c>
      <c r="B204" s="27" t="n">
        <f aca="false">ROUNDUP(A204/12,0)</f>
        <v>17</v>
      </c>
      <c r="C204" s="27" t="n">
        <f aca="false">MOD(A204-1,12)+1</f>
        <v>10</v>
      </c>
      <c r="D204" s="28" t="n">
        <f aca="false">EDATE(Premissas!$B$12,A204-1)</f>
        <v>52628</v>
      </c>
      <c r="E204" s="28" t="n">
        <f aca="false">EDATE(D204,Premissas!$B$13)</f>
        <v>52749</v>
      </c>
      <c r="F204" s="18" t="n">
        <f aca="false">INDEX(Premissas!$B$25:$B$36,C204)*(1-Premissas!$B$19)^(B204-1)</f>
        <v>812696.678704543</v>
      </c>
      <c r="G204" s="19" t="n">
        <f aca="false">INDEX(Premissas!$C$25:$C$36,C204)*(1+Premissas!$B$18)^(B204-1)*(1-Premissas!$B$19)^(B204-1)</f>
        <v>1225033.07085234</v>
      </c>
    </row>
    <row r="205" customFormat="false" ht="15" hidden="false" customHeight="true" outlineLevel="0" collapsed="false">
      <c r="A205" s="27" t="n">
        <v>203</v>
      </c>
      <c r="B205" s="27" t="n">
        <f aca="false">ROUNDUP(A205/12,0)</f>
        <v>17</v>
      </c>
      <c r="C205" s="27" t="n">
        <f aca="false">MOD(A205-1,12)+1</f>
        <v>11</v>
      </c>
      <c r="D205" s="28" t="n">
        <f aca="false">EDATE(Premissas!$B$12,A205-1)</f>
        <v>52657</v>
      </c>
      <c r="E205" s="28" t="n">
        <f aca="false">EDATE(D205,Premissas!$B$13)</f>
        <v>52779</v>
      </c>
      <c r="F205" s="18" t="n">
        <f aca="false">INDEX(Premissas!$B$25:$B$36,C205)*(1-Premissas!$B$19)^(B205-1)</f>
        <v>690763.491753706</v>
      </c>
      <c r="G205" s="19" t="n">
        <f aca="false">INDEX(Premissas!$C$25:$C$36,C205)*(1+Premissas!$B$18)^(B205-1)*(1-Premissas!$B$19)^(B205-1)</f>
        <v>1041234.87115094</v>
      </c>
    </row>
    <row r="206" customFormat="false" ht="15" hidden="false" customHeight="true" outlineLevel="0" collapsed="false">
      <c r="A206" s="27" t="n">
        <v>204</v>
      </c>
      <c r="B206" s="27" t="n">
        <f aca="false">ROUNDUP(A206/12,0)</f>
        <v>17</v>
      </c>
      <c r="C206" s="27" t="n">
        <f aca="false">MOD(A206-1,12)+1</f>
        <v>12</v>
      </c>
      <c r="D206" s="28" t="n">
        <f aca="false">EDATE(Premissas!$B$12,A206-1)</f>
        <v>52688</v>
      </c>
      <c r="E206" s="28" t="n">
        <f aca="false">EDATE(D206,Premissas!$B$13)</f>
        <v>52810</v>
      </c>
      <c r="F206" s="18" t="n">
        <f aca="false">INDEX(Premissas!$B$25:$B$36,C206)*(1-Premissas!$B$19)^(B206-1)</f>
        <v>779433.539437161</v>
      </c>
      <c r="G206" s="19" t="n">
        <f aca="false">INDEX(Premissas!$C$25:$C$36,C206)*(1+Premissas!$B$18)^(B206-1)*(1-Premissas!$B$19)^(B206-1)</f>
        <v>1174893.27489813</v>
      </c>
    </row>
    <row r="207" customFormat="false" ht="15" hidden="false" customHeight="true" outlineLevel="0" collapsed="false">
      <c r="A207" s="29" t="n">
        <v>205</v>
      </c>
      <c r="B207" s="29" t="n">
        <f aca="false">ROUNDUP(A207/12,0)</f>
        <v>18</v>
      </c>
      <c r="C207" s="29" t="n">
        <f aca="false">MOD(A207-1,12)+1</f>
        <v>1</v>
      </c>
      <c r="D207" s="30" t="n">
        <f aca="false">EDATE(Premissas!$B$12,A207-1)</f>
        <v>52718</v>
      </c>
      <c r="E207" s="30" t="n">
        <f aca="false">EDATE(D207,Premissas!$B$13)</f>
        <v>52841</v>
      </c>
      <c r="F207" s="31" t="n">
        <f aca="false">INDEX(Premissas!$B$25:$B$36,C207)*(1-Premissas!$B$19)^(B207-1)</f>
        <v>792534.122757059</v>
      </c>
      <c r="G207" s="32" t="n">
        <f aca="false">INDEX(Premissas!$C$25:$C$36,C207)*(1+Premissas!$B$18)^(B207-1)*(1-Premissas!$B$19)^(B207-1)</f>
        <v>1260345.91386256</v>
      </c>
    </row>
    <row r="208" customFormat="false" ht="15" hidden="false" customHeight="true" outlineLevel="0" collapsed="false">
      <c r="A208" s="29" t="n">
        <v>206</v>
      </c>
      <c r="B208" s="29" t="n">
        <f aca="false">ROUNDUP(A208/12,0)</f>
        <v>18</v>
      </c>
      <c r="C208" s="29" t="n">
        <f aca="false">MOD(A208-1,12)+1</f>
        <v>2</v>
      </c>
      <c r="D208" s="30" t="n">
        <f aca="false">EDATE(Premissas!$B$12,A208-1)</f>
        <v>52749</v>
      </c>
      <c r="E208" s="30" t="n">
        <f aca="false">EDATE(D208,Premissas!$B$13)</f>
        <v>52871</v>
      </c>
      <c r="F208" s="31" t="n">
        <f aca="false">INDEX(Premissas!$B$25:$B$36,C208)*(1-Premissas!$B$19)^(B208-1)</f>
        <v>809254.170558071</v>
      </c>
      <c r="G208" s="32" t="n">
        <f aca="false">INDEX(Premissas!$C$25:$C$36,C208)*(1+Premissas!$B$18)^(B208-1)*(1-Premissas!$B$19)^(B208-1)</f>
        <v>1286935.36070212</v>
      </c>
    </row>
    <row r="209" customFormat="false" ht="15" hidden="false" customHeight="true" outlineLevel="0" collapsed="false">
      <c r="A209" s="29" t="n">
        <v>207</v>
      </c>
      <c r="B209" s="29" t="n">
        <f aca="false">ROUNDUP(A209/12,0)</f>
        <v>18</v>
      </c>
      <c r="C209" s="29" t="n">
        <f aca="false">MOD(A209-1,12)+1</f>
        <v>3</v>
      </c>
      <c r="D209" s="30" t="n">
        <f aca="false">EDATE(Premissas!$B$12,A209-1)</f>
        <v>52779</v>
      </c>
      <c r="E209" s="30" t="n">
        <f aca="false">EDATE(D209,Premissas!$B$13)</f>
        <v>52902</v>
      </c>
      <c r="F209" s="31" t="n">
        <f aca="false">INDEX(Premissas!$B$25:$B$36,C209)*(1-Premissas!$B$19)^(B209-1)</f>
        <v>775717.650228245</v>
      </c>
      <c r="G209" s="32" t="n">
        <f aca="false">INDEX(Premissas!$C$25:$C$36,C209)*(1+Premissas!$B$18)^(B209-1)*(1-Premissas!$B$19)^(B209-1)</f>
        <v>1233603.12534571</v>
      </c>
    </row>
    <row r="210" customFormat="false" ht="15" hidden="false" customHeight="true" outlineLevel="0" collapsed="false">
      <c r="A210" s="29" t="n">
        <v>208</v>
      </c>
      <c r="B210" s="29" t="n">
        <f aca="false">ROUNDUP(A210/12,0)</f>
        <v>18</v>
      </c>
      <c r="C210" s="29" t="n">
        <f aca="false">MOD(A210-1,12)+1</f>
        <v>4</v>
      </c>
      <c r="D210" s="30" t="n">
        <f aca="false">EDATE(Premissas!$B$12,A210-1)</f>
        <v>52810</v>
      </c>
      <c r="E210" s="30" t="n">
        <f aca="false">EDATE(D210,Premissas!$B$13)</f>
        <v>52932</v>
      </c>
      <c r="F210" s="31" t="n">
        <f aca="false">INDEX(Premissas!$B$25:$B$36,C210)*(1-Premissas!$B$19)^(B210-1)</f>
        <v>775914.356672962</v>
      </c>
      <c r="G210" s="32" t="n">
        <f aca="false">INDEX(Premissas!$C$25:$C$36,C210)*(1+Premissas!$B$18)^(B210-1)*(1-Premissas!$B$19)^(B210-1)</f>
        <v>1233915.94236736</v>
      </c>
    </row>
    <row r="211" customFormat="false" ht="15" hidden="false" customHeight="true" outlineLevel="0" collapsed="false">
      <c r="A211" s="29" t="n">
        <v>209</v>
      </c>
      <c r="B211" s="29" t="n">
        <f aca="false">ROUNDUP(A211/12,0)</f>
        <v>18</v>
      </c>
      <c r="C211" s="29" t="n">
        <f aca="false">MOD(A211-1,12)+1</f>
        <v>5</v>
      </c>
      <c r="D211" s="30" t="n">
        <f aca="false">EDATE(Premissas!$B$12,A211-1)</f>
        <v>52841</v>
      </c>
      <c r="E211" s="30" t="n">
        <f aca="false">EDATE(D211,Premissas!$B$13)</f>
        <v>52963</v>
      </c>
      <c r="F211" s="31" t="n">
        <f aca="false">INDEX(Premissas!$B$25:$B$36,C211)*(1-Premissas!$B$19)^(B211-1)</f>
        <v>762619.315203508</v>
      </c>
      <c r="G211" s="32" t="n">
        <f aca="false">INDEX(Premissas!$C$25:$C$36,C211)*(1+Premissas!$B$18)^(B211-1)*(1-Premissas!$B$19)^(B211-1)</f>
        <v>1212773.19190461</v>
      </c>
    </row>
    <row r="212" customFormat="false" ht="15" hidden="false" customHeight="true" outlineLevel="0" collapsed="false">
      <c r="A212" s="29" t="n">
        <v>210</v>
      </c>
      <c r="B212" s="29" t="n">
        <f aca="false">ROUNDUP(A212/12,0)</f>
        <v>18</v>
      </c>
      <c r="C212" s="29" t="n">
        <f aca="false">MOD(A212-1,12)+1</f>
        <v>6</v>
      </c>
      <c r="D212" s="30" t="n">
        <f aca="false">EDATE(Premissas!$B$12,A212-1)</f>
        <v>52871</v>
      </c>
      <c r="E212" s="30" t="n">
        <f aca="false">EDATE(D212,Premissas!$B$13)</f>
        <v>52994</v>
      </c>
      <c r="F212" s="31" t="n">
        <f aca="false">INDEX(Premissas!$B$25:$B$36,C212)*(1-Premissas!$B$19)^(B212-1)</f>
        <v>720394.926898646</v>
      </c>
      <c r="G212" s="32" t="n">
        <f aca="false">INDEX(Premissas!$C$25:$C$36,C212)*(1+Premissas!$B$18)^(B212-1)*(1-Premissas!$B$19)^(B212-1)</f>
        <v>1145624.87142568</v>
      </c>
    </row>
    <row r="213" customFormat="false" ht="15" hidden="false" customHeight="true" outlineLevel="0" collapsed="false">
      <c r="A213" s="29" t="n">
        <v>211</v>
      </c>
      <c r="B213" s="29" t="n">
        <f aca="false">ROUNDUP(A213/12,0)</f>
        <v>18</v>
      </c>
      <c r="C213" s="29" t="n">
        <f aca="false">MOD(A213-1,12)+1</f>
        <v>7</v>
      </c>
      <c r="D213" s="30" t="n">
        <f aca="false">EDATE(Premissas!$B$12,A213-1)</f>
        <v>52902</v>
      </c>
      <c r="E213" s="30" t="n">
        <f aca="false">EDATE(D213,Premissas!$B$13)</f>
        <v>53022</v>
      </c>
      <c r="F213" s="31" t="n">
        <f aca="false">INDEX(Premissas!$B$25:$B$36,C213)*(1-Premissas!$B$19)^(B213-1)</f>
        <v>792229.420617202</v>
      </c>
      <c r="G213" s="32" t="n">
        <f aca="false">INDEX(Premissas!$C$25:$C$36,C213)*(1+Premissas!$B$18)^(B213-1)*(1-Premissas!$B$19)^(B213-1)</f>
        <v>1259861.35416237</v>
      </c>
    </row>
    <row r="214" customFormat="false" ht="15" hidden="false" customHeight="true" outlineLevel="0" collapsed="false">
      <c r="A214" s="29" t="n">
        <v>212</v>
      </c>
      <c r="B214" s="29" t="n">
        <f aca="false">ROUNDUP(A214/12,0)</f>
        <v>18</v>
      </c>
      <c r="C214" s="29" t="n">
        <f aca="false">MOD(A214-1,12)+1</f>
        <v>8</v>
      </c>
      <c r="D214" s="30" t="n">
        <f aca="false">EDATE(Premissas!$B$12,A214-1)</f>
        <v>52932</v>
      </c>
      <c r="E214" s="30" t="n">
        <f aca="false">EDATE(D214,Premissas!$B$13)</f>
        <v>53053</v>
      </c>
      <c r="F214" s="31" t="n">
        <f aca="false">INDEX(Premissas!$B$25:$B$36,C214)*(1-Premissas!$B$19)^(B214-1)</f>
        <v>881138.805135084</v>
      </c>
      <c r="G214" s="32" t="n">
        <f aca="false">INDEX(Premissas!$C$25:$C$36,C214)*(1+Premissas!$B$18)^(B214-1)*(1-Premissas!$B$19)^(B214-1)</f>
        <v>1401251.58111099</v>
      </c>
    </row>
    <row r="215" customFormat="false" ht="15" hidden="false" customHeight="true" outlineLevel="0" collapsed="false">
      <c r="A215" s="29" t="n">
        <v>213</v>
      </c>
      <c r="B215" s="29" t="n">
        <f aca="false">ROUNDUP(A215/12,0)</f>
        <v>18</v>
      </c>
      <c r="C215" s="29" t="n">
        <f aca="false">MOD(A215-1,12)+1</f>
        <v>9</v>
      </c>
      <c r="D215" s="30" t="n">
        <f aca="false">EDATE(Premissas!$B$12,A215-1)</f>
        <v>52963</v>
      </c>
      <c r="E215" s="30" t="n">
        <f aca="false">EDATE(D215,Premissas!$B$13)</f>
        <v>53083</v>
      </c>
      <c r="F215" s="31" t="n">
        <f aca="false">INDEX(Premissas!$B$25:$B$36,C215)*(1-Premissas!$B$19)^(B215-1)</f>
        <v>848909.804114264</v>
      </c>
      <c r="G215" s="32" t="n">
        <f aca="false">INDEX(Premissas!$C$25:$C$36,C215)*(1+Premissas!$B$18)^(B215-1)*(1-Premissas!$B$19)^(B215-1)</f>
        <v>1349998.65889843</v>
      </c>
    </row>
    <row r="216" customFormat="false" ht="15" hidden="false" customHeight="true" outlineLevel="0" collapsed="false">
      <c r="A216" s="29" t="n">
        <v>214</v>
      </c>
      <c r="B216" s="29" t="n">
        <f aca="false">ROUNDUP(A216/12,0)</f>
        <v>18</v>
      </c>
      <c r="C216" s="29" t="n">
        <f aca="false">MOD(A216-1,12)+1</f>
        <v>10</v>
      </c>
      <c r="D216" s="30" t="n">
        <f aca="false">EDATE(Premissas!$B$12,A216-1)</f>
        <v>52994</v>
      </c>
      <c r="E216" s="30" t="n">
        <f aca="false">EDATE(D216,Premissas!$B$13)</f>
        <v>53114</v>
      </c>
      <c r="F216" s="31" t="n">
        <f aca="false">INDEX(Premissas!$B$25:$B$36,C216)*(1-Premissas!$B$19)^(B216-1)</f>
        <v>808633.19531102</v>
      </c>
      <c r="G216" s="32" t="n">
        <f aca="false">INDEX(Premissas!$C$25:$C$36,C216)*(1+Premissas!$B$18)^(B216-1)*(1-Premissas!$B$19)^(B216-1)</f>
        <v>1285947.84030047</v>
      </c>
    </row>
    <row r="217" customFormat="false" ht="15" hidden="false" customHeight="true" outlineLevel="0" collapsed="false">
      <c r="A217" s="29" t="n">
        <v>215</v>
      </c>
      <c r="B217" s="29" t="n">
        <f aca="false">ROUNDUP(A217/12,0)</f>
        <v>18</v>
      </c>
      <c r="C217" s="29" t="n">
        <f aca="false">MOD(A217-1,12)+1</f>
        <v>11</v>
      </c>
      <c r="D217" s="30" t="n">
        <f aca="false">EDATE(Premissas!$B$12,A217-1)</f>
        <v>53022</v>
      </c>
      <c r="E217" s="30" t="n">
        <f aca="false">EDATE(D217,Premissas!$B$13)</f>
        <v>53144</v>
      </c>
      <c r="F217" s="31" t="n">
        <f aca="false">INDEX(Premissas!$B$25:$B$36,C217)*(1-Premissas!$B$19)^(B217-1)</f>
        <v>687309.674294938</v>
      </c>
      <c r="G217" s="32" t="n">
        <f aca="false">INDEX(Premissas!$C$25:$C$36,C217)*(1+Premissas!$B$18)^(B217-1)*(1-Premissas!$B$19)^(B217-1)</f>
        <v>1093010.27511893</v>
      </c>
    </row>
    <row r="218" customFormat="false" ht="15" hidden="false" customHeight="true" outlineLevel="0" collapsed="false">
      <c r="A218" s="29" t="n">
        <v>216</v>
      </c>
      <c r="B218" s="29" t="n">
        <f aca="false">ROUNDUP(A218/12,0)</f>
        <v>18</v>
      </c>
      <c r="C218" s="29" t="n">
        <f aca="false">MOD(A218-1,12)+1</f>
        <v>12</v>
      </c>
      <c r="D218" s="30" t="n">
        <f aca="false">EDATE(Premissas!$B$12,A218-1)</f>
        <v>53053</v>
      </c>
      <c r="E218" s="30" t="n">
        <f aca="false">EDATE(D218,Premissas!$B$13)</f>
        <v>53175</v>
      </c>
      <c r="F218" s="31" t="n">
        <f aca="false">INDEX(Premissas!$B$25:$B$36,C218)*(1-Premissas!$B$19)^(B218-1)</f>
        <v>775536.371739975</v>
      </c>
      <c r="G218" s="32" t="n">
        <f aca="false">INDEX(Premissas!$C$25:$C$36,C218)*(1+Premissas!$B$18)^(B218-1)*(1-Premissas!$B$19)^(B218-1)</f>
        <v>1233314.84299244</v>
      </c>
    </row>
    <row r="219" customFormat="false" ht="15" hidden="false" customHeight="true" outlineLevel="0" collapsed="false">
      <c r="A219" s="27" t="n">
        <v>217</v>
      </c>
      <c r="B219" s="27" t="n">
        <f aca="false">ROUNDUP(A219/12,0)</f>
        <v>19</v>
      </c>
      <c r="C219" s="27" t="n">
        <f aca="false">MOD(A219-1,12)+1</f>
        <v>1</v>
      </c>
      <c r="D219" s="28" t="n">
        <f aca="false">EDATE(Premissas!$B$12,A219-1)</f>
        <v>53083</v>
      </c>
      <c r="E219" s="28" t="n">
        <f aca="false">EDATE(D219,Premissas!$B$13)</f>
        <v>53206</v>
      </c>
      <c r="F219" s="18" t="n">
        <f aca="false">INDEX(Premissas!$B$25:$B$36,C219)*(1-Premissas!$B$19)^(B219-1)</f>
        <v>788571.452143274</v>
      </c>
      <c r="G219" s="19" t="n">
        <f aca="false">INDEX(Premissas!$C$25:$C$36,C219)*(1+Premissas!$B$18)^(B219-1)*(1-Premissas!$B$19)^(B219-1)</f>
        <v>1323016.61442937</v>
      </c>
    </row>
    <row r="220" customFormat="false" ht="15" hidden="false" customHeight="true" outlineLevel="0" collapsed="false">
      <c r="A220" s="27" t="n">
        <v>218</v>
      </c>
      <c r="B220" s="27" t="n">
        <f aca="false">ROUNDUP(A220/12,0)</f>
        <v>19</v>
      </c>
      <c r="C220" s="27" t="n">
        <f aca="false">MOD(A220-1,12)+1</f>
        <v>2</v>
      </c>
      <c r="D220" s="28" t="n">
        <f aca="false">EDATE(Premissas!$B$12,A220-1)</f>
        <v>53114</v>
      </c>
      <c r="E220" s="28" t="n">
        <f aca="false">EDATE(D220,Premissas!$B$13)</f>
        <v>53236</v>
      </c>
      <c r="F220" s="18" t="n">
        <f aca="false">INDEX(Premissas!$B$25:$B$36,C220)*(1-Premissas!$B$19)^(B220-1)</f>
        <v>805207.89970528</v>
      </c>
      <c r="G220" s="19" t="n">
        <f aca="false">INDEX(Premissas!$C$25:$C$36,C220)*(1+Premissas!$B$18)^(B220-1)*(1-Premissas!$B$19)^(B220-1)</f>
        <v>1350928.22151304</v>
      </c>
    </row>
    <row r="221" customFormat="false" ht="15" hidden="false" customHeight="true" outlineLevel="0" collapsed="false">
      <c r="A221" s="27" t="n">
        <v>219</v>
      </c>
      <c r="B221" s="27" t="n">
        <f aca="false">ROUNDUP(A221/12,0)</f>
        <v>19</v>
      </c>
      <c r="C221" s="27" t="n">
        <f aca="false">MOD(A221-1,12)+1</f>
        <v>3</v>
      </c>
      <c r="D221" s="28" t="n">
        <f aca="false">EDATE(Premissas!$B$12,A221-1)</f>
        <v>53144</v>
      </c>
      <c r="E221" s="28" t="n">
        <f aca="false">EDATE(D221,Premissas!$B$13)</f>
        <v>53267</v>
      </c>
      <c r="F221" s="18" t="n">
        <f aca="false">INDEX(Premissas!$B$25:$B$36,C221)*(1-Premissas!$B$19)^(B221-1)</f>
        <v>771839.061977104</v>
      </c>
      <c r="G221" s="19" t="n">
        <f aca="false">INDEX(Premissas!$C$25:$C$36,C221)*(1+Premissas!$B$18)^(B221-1)*(1-Premissas!$B$19)^(B221-1)</f>
        <v>1294944.04075353</v>
      </c>
    </row>
    <row r="222" customFormat="false" ht="15" hidden="false" customHeight="true" outlineLevel="0" collapsed="false">
      <c r="A222" s="27" t="n">
        <v>220</v>
      </c>
      <c r="B222" s="27" t="n">
        <f aca="false">ROUNDUP(A222/12,0)</f>
        <v>19</v>
      </c>
      <c r="C222" s="27" t="n">
        <f aca="false">MOD(A222-1,12)+1</f>
        <v>4</v>
      </c>
      <c r="D222" s="28" t="n">
        <f aca="false">EDATE(Premissas!$B$12,A222-1)</f>
        <v>53175</v>
      </c>
      <c r="E222" s="28" t="n">
        <f aca="false">EDATE(D222,Premissas!$B$13)</f>
        <v>53297</v>
      </c>
      <c r="F222" s="18" t="n">
        <f aca="false">INDEX(Premissas!$B$25:$B$36,C222)*(1-Premissas!$B$19)^(B222-1)</f>
        <v>772034.784889598</v>
      </c>
      <c r="G222" s="19" t="n">
        <f aca="false">INDEX(Premissas!$C$25:$C$36,C222)*(1+Premissas!$B$18)^(B222-1)*(1-Premissas!$B$19)^(B222-1)</f>
        <v>1295272.41260157</v>
      </c>
    </row>
    <row r="223" customFormat="false" ht="15" hidden="false" customHeight="true" outlineLevel="0" collapsed="false">
      <c r="A223" s="27" t="n">
        <v>221</v>
      </c>
      <c r="B223" s="27" t="n">
        <f aca="false">ROUNDUP(A223/12,0)</f>
        <v>19</v>
      </c>
      <c r="C223" s="27" t="n">
        <f aca="false">MOD(A223-1,12)+1</f>
        <v>5</v>
      </c>
      <c r="D223" s="28" t="n">
        <f aca="false">EDATE(Premissas!$B$12,A223-1)</f>
        <v>53206</v>
      </c>
      <c r="E223" s="28" t="n">
        <f aca="false">EDATE(D223,Premissas!$B$13)</f>
        <v>53328</v>
      </c>
      <c r="F223" s="18" t="n">
        <f aca="false">INDEX(Premissas!$B$25:$B$36,C223)*(1-Premissas!$B$19)^(B223-1)</f>
        <v>758806.21862749</v>
      </c>
      <c r="G223" s="19" t="n">
        <f aca="false">INDEX(Premissas!$C$25:$C$36,C223)*(1+Premissas!$B$18)^(B223-1)*(1-Premissas!$B$19)^(B223-1)</f>
        <v>1273078.33887207</v>
      </c>
    </row>
    <row r="224" customFormat="false" ht="15" hidden="false" customHeight="true" outlineLevel="0" collapsed="false">
      <c r="A224" s="27" t="n">
        <v>222</v>
      </c>
      <c r="B224" s="27" t="n">
        <f aca="false">ROUNDUP(A224/12,0)</f>
        <v>19</v>
      </c>
      <c r="C224" s="27" t="n">
        <f aca="false">MOD(A224-1,12)+1</f>
        <v>6</v>
      </c>
      <c r="D224" s="28" t="n">
        <f aca="false">EDATE(Premissas!$B$12,A224-1)</f>
        <v>53236</v>
      </c>
      <c r="E224" s="28" t="n">
        <f aca="false">EDATE(D224,Premissas!$B$13)</f>
        <v>53359</v>
      </c>
      <c r="F224" s="18" t="n">
        <f aca="false">INDEX(Premissas!$B$25:$B$36,C224)*(1-Premissas!$B$19)^(B224-1)</f>
        <v>716792.952264153</v>
      </c>
      <c r="G224" s="19" t="n">
        <f aca="false">INDEX(Premissas!$C$25:$C$36,C224)*(1+Premissas!$B$18)^(B224-1)*(1-Premissas!$B$19)^(B224-1)</f>
        <v>1202591.06815733</v>
      </c>
    </row>
    <row r="225" customFormat="false" ht="15" hidden="false" customHeight="true" outlineLevel="0" collapsed="false">
      <c r="A225" s="27" t="n">
        <v>223</v>
      </c>
      <c r="B225" s="27" t="n">
        <f aca="false">ROUNDUP(A225/12,0)</f>
        <v>19</v>
      </c>
      <c r="C225" s="27" t="n">
        <f aca="false">MOD(A225-1,12)+1</f>
        <v>7</v>
      </c>
      <c r="D225" s="28" t="n">
        <f aca="false">EDATE(Premissas!$B$12,A225-1)</f>
        <v>53267</v>
      </c>
      <c r="E225" s="28" t="n">
        <f aca="false">EDATE(D225,Premissas!$B$13)</f>
        <v>53387</v>
      </c>
      <c r="F225" s="18" t="n">
        <f aca="false">INDEX(Premissas!$B$25:$B$36,C225)*(1-Premissas!$B$19)^(B225-1)</f>
        <v>788268.273514116</v>
      </c>
      <c r="G225" s="19" t="n">
        <f aca="false">INDEX(Premissas!$C$25:$C$36,C225)*(1+Premissas!$B$18)^(B225-1)*(1-Premissas!$B$19)^(B225-1)</f>
        <v>1322507.95999809</v>
      </c>
    </row>
    <row r="226" customFormat="false" ht="15" hidden="false" customHeight="true" outlineLevel="0" collapsed="false">
      <c r="A226" s="27" t="n">
        <v>224</v>
      </c>
      <c r="B226" s="27" t="n">
        <f aca="false">ROUNDUP(A226/12,0)</f>
        <v>19</v>
      </c>
      <c r="C226" s="27" t="n">
        <f aca="false">MOD(A226-1,12)+1</f>
        <v>8</v>
      </c>
      <c r="D226" s="28" t="n">
        <f aca="false">EDATE(Premissas!$B$12,A226-1)</f>
        <v>53297</v>
      </c>
      <c r="E226" s="28" t="n">
        <f aca="false">EDATE(D226,Premissas!$B$13)</f>
        <v>53418</v>
      </c>
      <c r="F226" s="18" t="n">
        <f aca="false">INDEX(Premissas!$B$25:$B$36,C226)*(1-Premissas!$B$19)^(B226-1)</f>
        <v>876733.111109408</v>
      </c>
      <c r="G226" s="19" t="n">
        <f aca="false">INDEX(Premissas!$C$25:$C$36,C226)*(1+Premissas!$B$18)^(B226-1)*(1-Premissas!$B$19)^(B226-1)</f>
        <v>1470928.81598173</v>
      </c>
    </row>
    <row r="227" customFormat="false" ht="15" hidden="false" customHeight="true" outlineLevel="0" collapsed="false">
      <c r="A227" s="27" t="n">
        <v>225</v>
      </c>
      <c r="B227" s="27" t="n">
        <f aca="false">ROUNDUP(A227/12,0)</f>
        <v>19</v>
      </c>
      <c r="C227" s="27" t="n">
        <f aca="false">MOD(A227-1,12)+1</f>
        <v>9</v>
      </c>
      <c r="D227" s="28" t="n">
        <f aca="false">EDATE(Premissas!$B$12,A227-1)</f>
        <v>53328</v>
      </c>
      <c r="E227" s="28" t="n">
        <f aca="false">EDATE(D227,Premissas!$B$13)</f>
        <v>53448</v>
      </c>
      <c r="F227" s="18" t="n">
        <f aca="false">INDEX(Premissas!$B$25:$B$36,C227)*(1-Premissas!$B$19)^(B227-1)</f>
        <v>844665.255093693</v>
      </c>
      <c r="G227" s="19" t="n">
        <f aca="false">INDEX(Premissas!$C$25:$C$36,C227)*(1+Premissas!$B$18)^(B227-1)*(1-Premissas!$B$19)^(B227-1)</f>
        <v>1417127.34221216</v>
      </c>
    </row>
    <row r="228" customFormat="false" ht="15" hidden="false" customHeight="true" outlineLevel="0" collapsed="false">
      <c r="A228" s="27" t="n">
        <v>226</v>
      </c>
      <c r="B228" s="27" t="n">
        <f aca="false">ROUNDUP(A228/12,0)</f>
        <v>19</v>
      </c>
      <c r="C228" s="27" t="n">
        <f aca="false">MOD(A228-1,12)+1</f>
        <v>10</v>
      </c>
      <c r="D228" s="28" t="n">
        <f aca="false">EDATE(Premissas!$B$12,A228-1)</f>
        <v>53359</v>
      </c>
      <c r="E228" s="28" t="n">
        <f aca="false">EDATE(D228,Premissas!$B$13)</f>
        <v>53479</v>
      </c>
      <c r="F228" s="18" t="n">
        <f aca="false">INDEX(Premissas!$B$25:$B$36,C228)*(1-Premissas!$B$19)^(B228-1)</f>
        <v>804590.029334465</v>
      </c>
      <c r="G228" s="19" t="n">
        <f aca="false">INDEX(Premissas!$C$25:$C$36,C228)*(1+Premissas!$B$18)^(B228-1)*(1-Premissas!$B$19)^(B228-1)</f>
        <v>1349891.59665941</v>
      </c>
    </row>
    <row r="229" customFormat="false" ht="15" hidden="false" customHeight="true" outlineLevel="0" collapsed="false">
      <c r="A229" s="27" t="n">
        <v>227</v>
      </c>
      <c r="B229" s="27" t="n">
        <f aca="false">ROUNDUP(A229/12,0)</f>
        <v>19</v>
      </c>
      <c r="C229" s="27" t="n">
        <f aca="false">MOD(A229-1,12)+1</f>
        <v>11</v>
      </c>
      <c r="D229" s="28" t="n">
        <f aca="false">EDATE(Premissas!$B$12,A229-1)</f>
        <v>53387</v>
      </c>
      <c r="E229" s="28" t="n">
        <f aca="false">EDATE(D229,Premissas!$B$13)</f>
        <v>53509</v>
      </c>
      <c r="F229" s="18" t="n">
        <f aca="false">INDEX(Premissas!$B$25:$B$36,C229)*(1-Premissas!$B$19)^(B229-1)</f>
        <v>683873.125923463</v>
      </c>
      <c r="G229" s="19" t="n">
        <f aca="false">INDEX(Premissas!$C$25:$C$36,C229)*(1+Premissas!$B$18)^(B229-1)*(1-Premissas!$B$19)^(B229-1)</f>
        <v>1147360.21104921</v>
      </c>
    </row>
    <row r="230" customFormat="false" ht="15" hidden="false" customHeight="true" outlineLevel="0" collapsed="false">
      <c r="A230" s="27" t="n">
        <v>228</v>
      </c>
      <c r="B230" s="27" t="n">
        <f aca="false">ROUNDUP(A230/12,0)</f>
        <v>19</v>
      </c>
      <c r="C230" s="27" t="n">
        <f aca="false">MOD(A230-1,12)+1</f>
        <v>12</v>
      </c>
      <c r="D230" s="28" t="n">
        <f aca="false">EDATE(Premissas!$B$12,A230-1)</f>
        <v>53418</v>
      </c>
      <c r="E230" s="28" t="n">
        <f aca="false">EDATE(D230,Premissas!$B$13)</f>
        <v>53540</v>
      </c>
      <c r="F230" s="18" t="n">
        <f aca="false">INDEX(Premissas!$B$25:$B$36,C230)*(1-Premissas!$B$19)^(B230-1)</f>
        <v>771658.689881275</v>
      </c>
      <c r="G230" s="19" t="n">
        <f aca="false">INDEX(Premissas!$C$25:$C$36,C230)*(1+Premissas!$B$18)^(B230-1)*(1-Premissas!$B$19)^(B230-1)</f>
        <v>1294641.42356024</v>
      </c>
    </row>
    <row r="231" customFormat="false" ht="15" hidden="false" customHeight="true" outlineLevel="0" collapsed="false">
      <c r="A231" s="29" t="n">
        <v>229</v>
      </c>
      <c r="B231" s="29" t="n">
        <f aca="false">ROUNDUP(A231/12,0)</f>
        <v>20</v>
      </c>
      <c r="C231" s="29" t="n">
        <f aca="false">MOD(A231-1,12)+1</f>
        <v>1</v>
      </c>
      <c r="D231" s="30" t="n">
        <f aca="false">EDATE(Premissas!$B$12,A231-1)</f>
        <v>53448</v>
      </c>
      <c r="E231" s="30" t="n">
        <f aca="false">EDATE(D231,Premissas!$B$13)</f>
        <v>53571</v>
      </c>
      <c r="F231" s="31" t="n">
        <f aca="false">INDEX(Premissas!$B$25:$B$36,C231)*(1-Premissas!$B$19)^(B231-1)</f>
        <v>784628.594882557</v>
      </c>
      <c r="G231" s="32" t="n">
        <f aca="false">INDEX(Premissas!$C$25:$C$36,C231)*(1+Premissas!$B$18)^(B231-1)*(1-Premissas!$B$19)^(B231-1)</f>
        <v>1388803.61558187</v>
      </c>
    </row>
    <row r="232" customFormat="false" ht="15" hidden="false" customHeight="true" outlineLevel="0" collapsed="false">
      <c r="A232" s="29" t="n">
        <v>230</v>
      </c>
      <c r="B232" s="29" t="n">
        <f aca="false">ROUNDUP(A232/12,0)</f>
        <v>20</v>
      </c>
      <c r="C232" s="29" t="n">
        <f aca="false">MOD(A232-1,12)+1</f>
        <v>2</v>
      </c>
      <c r="D232" s="30" t="n">
        <f aca="false">EDATE(Premissas!$B$12,A232-1)</f>
        <v>53479</v>
      </c>
      <c r="E232" s="30" t="n">
        <f aca="false">EDATE(D232,Premissas!$B$13)</f>
        <v>53601</v>
      </c>
      <c r="F232" s="31" t="n">
        <f aca="false">INDEX(Premissas!$B$25:$B$36,C232)*(1-Premissas!$B$19)^(B232-1)</f>
        <v>801181.860206754</v>
      </c>
      <c r="G232" s="32" t="n">
        <f aca="false">INDEX(Premissas!$C$25:$C$36,C232)*(1+Premissas!$B$18)^(B232-1)*(1-Premissas!$B$19)^(B232-1)</f>
        <v>1418103.12732777</v>
      </c>
    </row>
    <row r="233" customFormat="false" ht="15" hidden="false" customHeight="true" outlineLevel="0" collapsed="false">
      <c r="A233" s="29" t="n">
        <v>231</v>
      </c>
      <c r="B233" s="29" t="n">
        <f aca="false">ROUNDUP(A233/12,0)</f>
        <v>20</v>
      </c>
      <c r="C233" s="29" t="n">
        <f aca="false">MOD(A233-1,12)+1</f>
        <v>3</v>
      </c>
      <c r="D233" s="30" t="n">
        <f aca="false">EDATE(Premissas!$B$12,A233-1)</f>
        <v>53509</v>
      </c>
      <c r="E233" s="30" t="n">
        <f aca="false">EDATE(D233,Premissas!$B$13)</f>
        <v>53632</v>
      </c>
      <c r="F233" s="31" t="n">
        <f aca="false">INDEX(Premissas!$B$25:$B$36,C233)*(1-Premissas!$B$19)^(B233-1)</f>
        <v>767979.866667218</v>
      </c>
      <c r="G233" s="32" t="n">
        <f aca="false">INDEX(Premissas!$C$25:$C$36,C233)*(1+Premissas!$B$18)^(B233-1)*(1-Premissas!$B$19)^(B233-1)</f>
        <v>1359335.13318</v>
      </c>
    </row>
    <row r="234" customFormat="false" ht="15" hidden="false" customHeight="true" outlineLevel="0" collapsed="false">
      <c r="A234" s="29" t="n">
        <v>232</v>
      </c>
      <c r="B234" s="29" t="n">
        <f aca="false">ROUNDUP(A234/12,0)</f>
        <v>20</v>
      </c>
      <c r="C234" s="29" t="n">
        <f aca="false">MOD(A234-1,12)+1</f>
        <v>4</v>
      </c>
      <c r="D234" s="30" t="n">
        <f aca="false">EDATE(Premissas!$B$12,A234-1)</f>
        <v>53540</v>
      </c>
      <c r="E234" s="30" t="n">
        <f aca="false">EDATE(D234,Premissas!$B$13)</f>
        <v>53662</v>
      </c>
      <c r="F234" s="31" t="n">
        <f aca="false">INDEX(Premissas!$B$25:$B$36,C234)*(1-Premissas!$B$19)^(B234-1)</f>
        <v>768174.61096515</v>
      </c>
      <c r="G234" s="32" t="n">
        <f aca="false">INDEX(Premissas!$C$25:$C$36,C234)*(1+Premissas!$B$18)^(B234-1)*(1-Premissas!$B$19)^(B234-1)</f>
        <v>1359679.83331819</v>
      </c>
    </row>
    <row r="235" customFormat="false" ht="15" hidden="false" customHeight="true" outlineLevel="0" collapsed="false">
      <c r="A235" s="29" t="n">
        <v>233</v>
      </c>
      <c r="B235" s="29" t="n">
        <f aca="false">ROUNDUP(A235/12,0)</f>
        <v>20</v>
      </c>
      <c r="C235" s="29" t="n">
        <f aca="false">MOD(A235-1,12)+1</f>
        <v>5</v>
      </c>
      <c r="D235" s="30" t="n">
        <f aca="false">EDATE(Premissas!$B$12,A235-1)</f>
        <v>53571</v>
      </c>
      <c r="E235" s="30" t="n">
        <f aca="false">EDATE(D235,Premissas!$B$13)</f>
        <v>53693</v>
      </c>
      <c r="F235" s="31" t="n">
        <f aca="false">INDEX(Premissas!$B$25:$B$36,C235)*(1-Premissas!$B$19)^(B235-1)</f>
        <v>755012.187534353</v>
      </c>
      <c r="G235" s="32" t="n">
        <f aca="false">INDEX(Premissas!$C$25:$C$36,C235)*(1+Premissas!$B$18)^(B235-1)*(1-Premissas!$B$19)^(B235-1)</f>
        <v>1336382.15927248</v>
      </c>
    </row>
    <row r="236" customFormat="false" ht="15" hidden="false" customHeight="true" outlineLevel="0" collapsed="false">
      <c r="A236" s="29" t="n">
        <v>234</v>
      </c>
      <c r="B236" s="29" t="n">
        <f aca="false">ROUNDUP(A236/12,0)</f>
        <v>20</v>
      </c>
      <c r="C236" s="29" t="n">
        <f aca="false">MOD(A236-1,12)+1</f>
        <v>6</v>
      </c>
      <c r="D236" s="30" t="n">
        <f aca="false">EDATE(Premissas!$B$12,A236-1)</f>
        <v>53601</v>
      </c>
      <c r="E236" s="30" t="n">
        <f aca="false">EDATE(D236,Premissas!$B$13)</f>
        <v>53724</v>
      </c>
      <c r="F236" s="31" t="n">
        <f aca="false">INDEX(Premissas!$B$25:$B$36,C236)*(1-Premissas!$B$19)^(B236-1)</f>
        <v>713208.987502832</v>
      </c>
      <c r="G236" s="32" t="n">
        <f aca="false">INDEX(Premissas!$C$25:$C$36,C236)*(1+Premissas!$B$18)^(B236-1)*(1-Premissas!$B$19)^(B236-1)</f>
        <v>1262389.90902145</v>
      </c>
    </row>
    <row r="237" customFormat="false" ht="15" hidden="false" customHeight="true" outlineLevel="0" collapsed="false">
      <c r="A237" s="29" t="n">
        <v>235</v>
      </c>
      <c r="B237" s="29" t="n">
        <f aca="false">ROUNDUP(A237/12,0)</f>
        <v>20</v>
      </c>
      <c r="C237" s="29" t="n">
        <f aca="false">MOD(A237-1,12)+1</f>
        <v>7</v>
      </c>
      <c r="D237" s="30" t="n">
        <f aca="false">EDATE(Premissas!$B$12,A237-1)</f>
        <v>53632</v>
      </c>
      <c r="E237" s="30" t="n">
        <f aca="false">EDATE(D237,Premissas!$B$13)</f>
        <v>53752</v>
      </c>
      <c r="F237" s="31" t="n">
        <f aca="false">INDEX(Premissas!$B$25:$B$36,C237)*(1-Premissas!$B$19)^(B237-1)</f>
        <v>784326.932146546</v>
      </c>
      <c r="G237" s="32" t="n">
        <f aca="false">INDEX(Premissas!$C$25:$C$36,C237)*(1+Premissas!$B$18)^(B237-1)*(1-Premissas!$B$19)^(B237-1)</f>
        <v>1388269.66830899</v>
      </c>
    </row>
    <row r="238" customFormat="false" ht="15" hidden="false" customHeight="true" outlineLevel="0" collapsed="false">
      <c r="A238" s="29" t="n">
        <v>236</v>
      </c>
      <c r="B238" s="29" t="n">
        <f aca="false">ROUNDUP(A238/12,0)</f>
        <v>20</v>
      </c>
      <c r="C238" s="29" t="n">
        <f aca="false">MOD(A238-1,12)+1</f>
        <v>8</v>
      </c>
      <c r="D238" s="30" t="n">
        <f aca="false">EDATE(Premissas!$B$12,A238-1)</f>
        <v>53662</v>
      </c>
      <c r="E238" s="30" t="n">
        <f aca="false">EDATE(D238,Premissas!$B$13)</f>
        <v>53783</v>
      </c>
      <c r="F238" s="31" t="n">
        <f aca="false">INDEX(Premissas!$B$25:$B$36,C238)*(1-Premissas!$B$19)^(B238-1)</f>
        <v>872349.445553861</v>
      </c>
      <c r="G238" s="32" t="n">
        <f aca="false">INDEX(Premissas!$C$25:$C$36,C238)*(1+Premissas!$B$18)^(B238-1)*(1-Premissas!$B$19)^(B238-1)</f>
        <v>1544070.75135642</v>
      </c>
    </row>
    <row r="239" customFormat="false" ht="15" hidden="false" customHeight="true" outlineLevel="0" collapsed="false">
      <c r="A239" s="29" t="n">
        <v>237</v>
      </c>
      <c r="B239" s="29" t="n">
        <f aca="false">ROUNDUP(A239/12,0)</f>
        <v>20</v>
      </c>
      <c r="C239" s="29" t="n">
        <f aca="false">MOD(A239-1,12)+1</f>
        <v>9</v>
      </c>
      <c r="D239" s="30" t="n">
        <f aca="false">EDATE(Premissas!$B$12,A239-1)</f>
        <v>53693</v>
      </c>
      <c r="E239" s="30" t="n">
        <f aca="false">EDATE(D239,Premissas!$B$13)</f>
        <v>53813</v>
      </c>
      <c r="F239" s="31" t="n">
        <f aca="false">INDEX(Premissas!$B$25:$B$36,C239)*(1-Premissas!$B$19)^(B239-1)</f>
        <v>840441.928818225</v>
      </c>
      <c r="G239" s="32" t="n">
        <f aca="false">INDEX(Premissas!$C$25:$C$36,C239)*(1+Premissas!$B$18)^(B239-1)*(1-Premissas!$B$19)^(B239-1)</f>
        <v>1487593.99930366</v>
      </c>
    </row>
    <row r="240" customFormat="false" ht="15" hidden="false" customHeight="true" outlineLevel="0" collapsed="false">
      <c r="A240" s="29" t="n">
        <v>238</v>
      </c>
      <c r="B240" s="29" t="n">
        <f aca="false">ROUNDUP(A240/12,0)</f>
        <v>20</v>
      </c>
      <c r="C240" s="29" t="n">
        <f aca="false">MOD(A240-1,12)+1</f>
        <v>10</v>
      </c>
      <c r="D240" s="30" t="n">
        <f aca="false">EDATE(Premissas!$B$12,A240-1)</f>
        <v>53724</v>
      </c>
      <c r="E240" s="30" t="n">
        <f aca="false">EDATE(D240,Premissas!$B$13)</f>
        <v>53844</v>
      </c>
      <c r="F240" s="31" t="n">
        <f aca="false">INDEX(Premissas!$B$25:$B$36,C240)*(1-Premissas!$B$19)^(B240-1)</f>
        <v>800567.079187793</v>
      </c>
      <c r="G240" s="32" t="n">
        <f aca="false">INDEX(Premissas!$C$25:$C$36,C240)*(1+Premissas!$B$18)^(B240-1)*(1-Premissas!$B$19)^(B240-1)</f>
        <v>1417014.9563033</v>
      </c>
    </row>
    <row r="241" customFormat="false" ht="15" hidden="false" customHeight="true" outlineLevel="0" collapsed="false">
      <c r="A241" s="29" t="n">
        <v>239</v>
      </c>
      <c r="B241" s="29" t="n">
        <f aca="false">ROUNDUP(A241/12,0)</f>
        <v>20</v>
      </c>
      <c r="C241" s="29" t="n">
        <f aca="false">MOD(A241-1,12)+1</f>
        <v>11</v>
      </c>
      <c r="D241" s="30" t="n">
        <f aca="false">EDATE(Premissas!$B$12,A241-1)</f>
        <v>53752</v>
      </c>
      <c r="E241" s="30" t="n">
        <f aca="false">EDATE(D241,Premissas!$B$13)</f>
        <v>53874</v>
      </c>
      <c r="F241" s="31" t="n">
        <f aca="false">INDEX(Premissas!$B$25:$B$36,C241)*(1-Premissas!$B$19)^(B241-1)</f>
        <v>680453.760293846</v>
      </c>
      <c r="G241" s="32" t="n">
        <f aca="false">INDEX(Premissas!$C$25:$C$36,C241)*(1+Premissas!$B$18)^(B241-1)*(1-Premissas!$B$19)^(B241-1)</f>
        <v>1204412.69754364</v>
      </c>
    </row>
    <row r="242" customFormat="false" ht="15" hidden="false" customHeight="true" outlineLevel="0" collapsed="false">
      <c r="A242" s="29" t="n">
        <v>240</v>
      </c>
      <c r="B242" s="29" t="n">
        <f aca="false">ROUNDUP(A242/12,0)</f>
        <v>20</v>
      </c>
      <c r="C242" s="29" t="n">
        <f aca="false">MOD(A242-1,12)+1</f>
        <v>12</v>
      </c>
      <c r="D242" s="30" t="n">
        <f aca="false">EDATE(Premissas!$B$12,A242-1)</f>
        <v>53783</v>
      </c>
      <c r="E242" s="30" t="n">
        <f aca="false">EDATE(D242,Premissas!$B$13)</f>
        <v>53905</v>
      </c>
      <c r="F242" s="31" t="n">
        <f aca="false">INDEX(Premissas!$B$25:$B$36,C242)*(1-Premissas!$B$19)^(B242-1)</f>
        <v>767800.396431869</v>
      </c>
      <c r="G242" s="32" t="n">
        <f aca="false">INDEX(Premissas!$C$25:$C$36,C242)*(1+Premissas!$B$18)^(B242-1)*(1-Premissas!$B$19)^(B242-1)</f>
        <v>1359017.46834677</v>
      </c>
    </row>
    <row r="243" customFormat="false" ht="15" hidden="false" customHeight="true" outlineLevel="0" collapsed="false">
      <c r="A243" s="27" t="n">
        <v>241</v>
      </c>
      <c r="B243" s="27" t="n">
        <f aca="false">ROUNDUP(A243/12,0)</f>
        <v>21</v>
      </c>
      <c r="C243" s="27" t="n">
        <f aca="false">MOD(A243-1,12)+1</f>
        <v>1</v>
      </c>
      <c r="D243" s="28" t="n">
        <f aca="false">EDATE(Premissas!$B$12,A243-1)</f>
        <v>53813</v>
      </c>
      <c r="E243" s="28" t="n">
        <f aca="false">EDATE(D243,Premissas!$B$13)</f>
        <v>53936</v>
      </c>
      <c r="F243" s="18" t="n">
        <f aca="false">INDEX(Premissas!$B$25:$B$36,C243)*(1-Premissas!$B$19)^(B243-1)</f>
        <v>780705.451908145</v>
      </c>
      <c r="G243" s="19" t="n">
        <f aca="false">INDEX(Premissas!$C$25:$C$36,C243)*(1+Premissas!$B$18)^(B243-1)*(1-Premissas!$B$19)^(B243-1)</f>
        <v>1457861.87536668</v>
      </c>
    </row>
    <row r="244" customFormat="false" ht="15" hidden="false" customHeight="true" outlineLevel="0" collapsed="false">
      <c r="A244" s="27" t="n">
        <v>242</v>
      </c>
      <c r="B244" s="27" t="n">
        <f aca="false">ROUNDUP(A244/12,0)</f>
        <v>21</v>
      </c>
      <c r="C244" s="27" t="n">
        <f aca="false">MOD(A244-1,12)+1</f>
        <v>2</v>
      </c>
      <c r="D244" s="28" t="n">
        <f aca="false">EDATE(Premissas!$B$12,A244-1)</f>
        <v>53844</v>
      </c>
      <c r="E244" s="28" t="n">
        <f aca="false">EDATE(D244,Premissas!$B$13)</f>
        <v>53966</v>
      </c>
      <c r="F244" s="18" t="n">
        <f aca="false">INDEX(Premissas!$B$25:$B$36,C244)*(1-Premissas!$B$19)^(B244-1)</f>
        <v>797175.95090572</v>
      </c>
      <c r="G244" s="19" t="n">
        <f aca="false">INDEX(Premissas!$C$25:$C$36,C244)*(1+Premissas!$B$18)^(B244-1)*(1-Premissas!$B$19)^(B244-1)</f>
        <v>1488618.30533415</v>
      </c>
    </row>
    <row r="245" customFormat="false" ht="15" hidden="false" customHeight="true" outlineLevel="0" collapsed="false">
      <c r="A245" s="27" t="n">
        <v>243</v>
      </c>
      <c r="B245" s="27" t="n">
        <f aca="false">ROUNDUP(A245/12,0)</f>
        <v>21</v>
      </c>
      <c r="C245" s="27" t="n">
        <f aca="false">MOD(A245-1,12)+1</f>
        <v>3</v>
      </c>
      <c r="D245" s="28" t="n">
        <f aca="false">EDATE(Premissas!$B$12,A245-1)</f>
        <v>53874</v>
      </c>
      <c r="E245" s="28" t="n">
        <f aca="false">EDATE(D245,Premissas!$B$13)</f>
        <v>53997</v>
      </c>
      <c r="F245" s="18" t="n">
        <f aca="false">INDEX(Premissas!$B$25:$B$36,C245)*(1-Premissas!$B$19)^(B245-1)</f>
        <v>764139.967333882</v>
      </c>
      <c r="G245" s="19" t="n">
        <f aca="false">INDEX(Premissas!$C$25:$C$36,C245)*(1+Premissas!$B$18)^(B245-1)*(1-Premissas!$B$19)^(B245-1)</f>
        <v>1426928.07267737</v>
      </c>
    </row>
    <row r="246" customFormat="false" ht="15" hidden="false" customHeight="true" outlineLevel="0" collapsed="false">
      <c r="A246" s="27" t="n">
        <v>244</v>
      </c>
      <c r="B246" s="27" t="n">
        <f aca="false">ROUNDUP(A246/12,0)</f>
        <v>21</v>
      </c>
      <c r="C246" s="27" t="n">
        <f aca="false">MOD(A246-1,12)+1</f>
        <v>4</v>
      </c>
      <c r="D246" s="28" t="n">
        <f aca="false">EDATE(Premissas!$B$12,A246-1)</f>
        <v>53905</v>
      </c>
      <c r="E246" s="28" t="n">
        <f aca="false">EDATE(D246,Premissas!$B$13)</f>
        <v>54027</v>
      </c>
      <c r="F246" s="18" t="n">
        <f aca="false">INDEX(Premissas!$B$25:$B$36,C246)*(1-Premissas!$B$19)^(B246-1)</f>
        <v>764333.737910324</v>
      </c>
      <c r="G246" s="19" t="n">
        <f aca="false">INDEX(Premissas!$C$25:$C$36,C246)*(1+Premissas!$B$18)^(B246-1)*(1-Premissas!$B$19)^(B246-1)</f>
        <v>1427289.91302993</v>
      </c>
    </row>
    <row r="247" customFormat="false" ht="15" hidden="false" customHeight="true" outlineLevel="0" collapsed="false">
      <c r="A247" s="27" t="n">
        <v>245</v>
      </c>
      <c r="B247" s="27" t="n">
        <f aca="false">ROUNDUP(A247/12,0)</f>
        <v>21</v>
      </c>
      <c r="C247" s="27" t="n">
        <f aca="false">MOD(A247-1,12)+1</f>
        <v>5</v>
      </c>
      <c r="D247" s="28" t="n">
        <f aca="false">EDATE(Premissas!$B$12,A247-1)</f>
        <v>53936</v>
      </c>
      <c r="E247" s="28" t="n">
        <f aca="false">EDATE(D247,Premissas!$B$13)</f>
        <v>54058</v>
      </c>
      <c r="F247" s="18" t="n">
        <f aca="false">INDEX(Premissas!$B$25:$B$36,C247)*(1-Premissas!$B$19)^(B247-1)</f>
        <v>751237.126596681</v>
      </c>
      <c r="G247" s="19" t="n">
        <f aca="false">INDEX(Premissas!$C$25:$C$36,C247)*(1+Premissas!$B$18)^(B247-1)*(1-Premissas!$B$19)^(B247-1)</f>
        <v>1402833.76214231</v>
      </c>
    </row>
    <row r="248" customFormat="false" ht="15" hidden="false" customHeight="true" outlineLevel="0" collapsed="false">
      <c r="A248" s="27" t="n">
        <v>246</v>
      </c>
      <c r="B248" s="27" t="n">
        <f aca="false">ROUNDUP(A248/12,0)</f>
        <v>21</v>
      </c>
      <c r="C248" s="27" t="n">
        <f aca="false">MOD(A248-1,12)+1</f>
        <v>6</v>
      </c>
      <c r="D248" s="28" t="n">
        <f aca="false">EDATE(Premissas!$B$12,A248-1)</f>
        <v>53966</v>
      </c>
      <c r="E248" s="28" t="n">
        <f aca="false">EDATE(D248,Premissas!$B$13)</f>
        <v>54089</v>
      </c>
      <c r="F248" s="18" t="n">
        <f aca="false">INDEX(Premissas!$B$25:$B$36,C248)*(1-Premissas!$B$19)^(B248-1)</f>
        <v>709642.942565318</v>
      </c>
      <c r="G248" s="19" t="n">
        <f aca="false">INDEX(Premissas!$C$25:$C$36,C248)*(1+Premissas!$B$18)^(B248-1)*(1-Premissas!$B$19)^(B248-1)</f>
        <v>1325162.24724754</v>
      </c>
    </row>
    <row r="249" customFormat="false" ht="15" hidden="false" customHeight="true" outlineLevel="0" collapsed="false">
      <c r="A249" s="27" t="n">
        <v>247</v>
      </c>
      <c r="B249" s="27" t="n">
        <f aca="false">ROUNDUP(A249/12,0)</f>
        <v>21</v>
      </c>
      <c r="C249" s="27" t="n">
        <f aca="false">MOD(A249-1,12)+1</f>
        <v>7</v>
      </c>
      <c r="D249" s="28" t="n">
        <f aca="false">EDATE(Premissas!$B$12,A249-1)</f>
        <v>53997</v>
      </c>
      <c r="E249" s="28" t="n">
        <f aca="false">EDATE(D249,Premissas!$B$13)</f>
        <v>54118</v>
      </c>
      <c r="F249" s="18" t="n">
        <f aca="false">INDEX(Premissas!$B$25:$B$36,C249)*(1-Premissas!$B$19)^(B249-1)</f>
        <v>780405.297485813</v>
      </c>
      <c r="G249" s="19" t="n">
        <f aca="false">INDEX(Premissas!$C$25:$C$36,C249)*(1+Premissas!$B$18)^(B249-1)*(1-Premissas!$B$19)^(B249-1)</f>
        <v>1457301.37756566</v>
      </c>
    </row>
    <row r="250" customFormat="false" ht="15" hidden="false" customHeight="true" outlineLevel="0" collapsed="false">
      <c r="A250" s="27" t="n">
        <v>248</v>
      </c>
      <c r="B250" s="27" t="n">
        <f aca="false">ROUNDUP(A250/12,0)</f>
        <v>21</v>
      </c>
      <c r="C250" s="27" t="n">
        <f aca="false">MOD(A250-1,12)+1</f>
        <v>8</v>
      </c>
      <c r="D250" s="28" t="n">
        <f aca="false">EDATE(Premissas!$B$12,A250-1)</f>
        <v>54027</v>
      </c>
      <c r="E250" s="28" t="n">
        <f aca="false">EDATE(D250,Premissas!$B$13)</f>
        <v>54149</v>
      </c>
      <c r="F250" s="18" t="n">
        <f aca="false">INDEX(Premissas!$B$25:$B$36,C250)*(1-Premissas!$B$19)^(B250-1)</f>
        <v>867987.698326092</v>
      </c>
      <c r="G250" s="19" t="n">
        <f aca="false">INDEX(Premissas!$C$25:$C$36,C250)*(1+Premissas!$B$18)^(B250-1)*(1-Premissas!$B$19)^(B250-1)</f>
        <v>1620849.66946762</v>
      </c>
    </row>
    <row r="251" customFormat="false" ht="15" hidden="false" customHeight="true" outlineLevel="0" collapsed="false">
      <c r="A251" s="27" t="n">
        <v>249</v>
      </c>
      <c r="B251" s="27" t="n">
        <f aca="false">ROUNDUP(A251/12,0)</f>
        <v>21</v>
      </c>
      <c r="C251" s="27" t="n">
        <f aca="false">MOD(A251-1,12)+1</f>
        <v>9</v>
      </c>
      <c r="D251" s="28" t="n">
        <f aca="false">EDATE(Premissas!$B$12,A251-1)</f>
        <v>54058</v>
      </c>
      <c r="E251" s="28" t="n">
        <f aca="false">EDATE(D251,Premissas!$B$13)</f>
        <v>54179</v>
      </c>
      <c r="F251" s="18" t="n">
        <f aca="false">INDEX(Premissas!$B$25:$B$36,C251)*(1-Premissas!$B$19)^(B251-1)</f>
        <v>836239.719174133</v>
      </c>
      <c r="G251" s="19" t="n">
        <f aca="false">INDEX(Premissas!$C$25:$C$36,C251)*(1+Premissas!$B$18)^(B251-1)*(1-Premissas!$B$19)^(B251-1)</f>
        <v>1561564.61091903</v>
      </c>
    </row>
    <row r="252" customFormat="false" ht="15" hidden="false" customHeight="true" outlineLevel="0" collapsed="false">
      <c r="A252" s="27" t="n">
        <v>250</v>
      </c>
      <c r="B252" s="27" t="n">
        <f aca="false">ROUNDUP(A252/12,0)</f>
        <v>21</v>
      </c>
      <c r="C252" s="27" t="n">
        <f aca="false">MOD(A252-1,12)+1</f>
        <v>10</v>
      </c>
      <c r="D252" s="28" t="n">
        <f aca="false">EDATE(Premissas!$B$12,A252-1)</f>
        <v>54089</v>
      </c>
      <c r="E252" s="28" t="n">
        <f aca="false">EDATE(D252,Premissas!$B$13)</f>
        <v>54210</v>
      </c>
      <c r="F252" s="18" t="n">
        <f aca="false">INDEX(Premissas!$B$25:$B$36,C252)*(1-Premissas!$B$19)^(B252-1)</f>
        <v>796564.243791854</v>
      </c>
      <c r="G252" s="19" t="n">
        <f aca="false">INDEX(Premissas!$C$25:$C$36,C252)*(1+Premissas!$B$18)^(B252-1)*(1-Premissas!$B$19)^(B252-1)</f>
        <v>1487476.02500548</v>
      </c>
    </row>
    <row r="253" customFormat="false" ht="15" hidden="false" customHeight="true" outlineLevel="0" collapsed="false">
      <c r="A253" s="27" t="n">
        <v>251</v>
      </c>
      <c r="B253" s="27" t="n">
        <f aca="false">ROUNDUP(A253/12,0)</f>
        <v>21</v>
      </c>
      <c r="C253" s="27" t="n">
        <f aca="false">MOD(A253-1,12)+1</f>
        <v>11</v>
      </c>
      <c r="D253" s="28" t="n">
        <f aca="false">EDATE(Premissas!$B$12,A253-1)</f>
        <v>54118</v>
      </c>
      <c r="E253" s="28" t="n">
        <f aca="false">EDATE(D253,Premissas!$B$13)</f>
        <v>54240</v>
      </c>
      <c r="F253" s="18" t="n">
        <f aca="false">INDEX(Premissas!$B$25:$B$36,C253)*(1-Premissas!$B$19)^(B253-1)</f>
        <v>677051.491492376</v>
      </c>
      <c r="G253" s="19" t="n">
        <f aca="false">INDEX(Premissas!$C$25:$C$36,C253)*(1+Premissas!$B$18)^(B253-1)*(1-Premissas!$B$19)^(B253-1)</f>
        <v>1264302.11892899</v>
      </c>
    </row>
    <row r="254" customFormat="false" ht="15" hidden="false" customHeight="true" outlineLevel="0" collapsed="false">
      <c r="A254" s="27" t="n">
        <v>252</v>
      </c>
      <c r="B254" s="27" t="n">
        <f aca="false">ROUNDUP(A254/12,0)</f>
        <v>21</v>
      </c>
      <c r="C254" s="27" t="n">
        <f aca="false">MOD(A254-1,12)+1</f>
        <v>12</v>
      </c>
      <c r="D254" s="28" t="n">
        <f aca="false">EDATE(Premissas!$B$12,A254-1)</f>
        <v>54149</v>
      </c>
      <c r="E254" s="28" t="n">
        <f aca="false">EDATE(D254,Premissas!$B$13)</f>
        <v>54271</v>
      </c>
      <c r="F254" s="18" t="n">
        <f aca="false">INDEX(Premissas!$B$25:$B$36,C254)*(1-Premissas!$B$19)^(B254-1)</f>
        <v>763961.39444971</v>
      </c>
      <c r="G254" s="19" t="n">
        <f aca="false">INDEX(Premissas!$C$25:$C$36,C254)*(1+Premissas!$B$18)^(B254-1)*(1-Premissas!$B$19)^(B254-1)</f>
        <v>1426594.61196031</v>
      </c>
    </row>
    <row r="255" customFormat="false" ht="15" hidden="false" customHeight="true" outlineLevel="0" collapsed="false">
      <c r="A255" s="29" t="n">
        <v>253</v>
      </c>
      <c r="B255" s="29" t="n">
        <f aca="false">ROUNDUP(A255/12,0)</f>
        <v>22</v>
      </c>
      <c r="C255" s="29" t="n">
        <f aca="false">MOD(A255-1,12)+1</f>
        <v>1</v>
      </c>
      <c r="D255" s="30" t="n">
        <f aca="false">EDATE(Premissas!$B$12,A255-1)</f>
        <v>54179</v>
      </c>
      <c r="E255" s="30" t="n">
        <f aca="false">EDATE(D255,Premissas!$B$13)</f>
        <v>54302</v>
      </c>
      <c r="F255" s="31" t="n">
        <f aca="false">INDEX(Premissas!$B$25:$B$36,C255)*(1-Premissas!$B$19)^(B255-1)</f>
        <v>776801.924648604</v>
      </c>
      <c r="G255" s="32" t="n">
        <f aca="false">INDEX(Premissas!$C$25:$C$36,C255)*(1+Premissas!$B$18)^(B255-1)*(1-Premissas!$B$19)^(B255-1)</f>
        <v>1530354.05711929</v>
      </c>
    </row>
    <row r="256" customFormat="false" ht="15" hidden="false" customHeight="true" outlineLevel="0" collapsed="false">
      <c r="A256" s="29" t="n">
        <v>254</v>
      </c>
      <c r="B256" s="29" t="n">
        <f aca="false">ROUNDUP(A256/12,0)</f>
        <v>22</v>
      </c>
      <c r="C256" s="29" t="n">
        <f aca="false">MOD(A256-1,12)+1</f>
        <v>2</v>
      </c>
      <c r="D256" s="30" t="n">
        <f aca="false">EDATE(Premissas!$B$12,A256-1)</f>
        <v>54210</v>
      </c>
      <c r="E256" s="30" t="n">
        <f aca="false">EDATE(D256,Premissas!$B$13)</f>
        <v>54332</v>
      </c>
      <c r="F256" s="31" t="n">
        <f aca="false">INDEX(Premissas!$B$25:$B$36,C256)*(1-Premissas!$B$19)^(B256-1)</f>
        <v>793190.071151192</v>
      </c>
      <c r="G256" s="32" t="n">
        <f aca="false">INDEX(Premissas!$C$25:$C$36,C256)*(1+Premissas!$B$18)^(B256-1)*(1-Premissas!$B$19)^(B256-1)</f>
        <v>1562639.85056689</v>
      </c>
    </row>
    <row r="257" customFormat="false" ht="15" hidden="false" customHeight="true" outlineLevel="0" collapsed="false">
      <c r="A257" s="29" t="n">
        <v>255</v>
      </c>
      <c r="B257" s="29" t="n">
        <f aca="false">ROUNDUP(A257/12,0)</f>
        <v>22</v>
      </c>
      <c r="C257" s="29" t="n">
        <f aca="false">MOD(A257-1,12)+1</f>
        <v>3</v>
      </c>
      <c r="D257" s="30" t="n">
        <f aca="false">EDATE(Premissas!$B$12,A257-1)</f>
        <v>54240</v>
      </c>
      <c r="E257" s="30" t="n">
        <f aca="false">EDATE(D257,Premissas!$B$13)</f>
        <v>54363</v>
      </c>
      <c r="F257" s="31" t="n">
        <f aca="false">INDEX(Premissas!$B$25:$B$36,C257)*(1-Premissas!$B$19)^(B257-1)</f>
        <v>760319.267497213</v>
      </c>
      <c r="G257" s="32" t="n">
        <f aca="false">INDEX(Premissas!$C$25:$C$36,C257)*(1+Premissas!$B$18)^(B257-1)*(1-Premissas!$B$19)^(B257-1)</f>
        <v>1497882.07109126</v>
      </c>
    </row>
    <row r="258" customFormat="false" ht="15" hidden="false" customHeight="true" outlineLevel="0" collapsed="false">
      <c r="A258" s="29" t="n">
        <v>256</v>
      </c>
      <c r="B258" s="29" t="n">
        <f aca="false">ROUNDUP(A258/12,0)</f>
        <v>22</v>
      </c>
      <c r="C258" s="29" t="n">
        <f aca="false">MOD(A258-1,12)+1</f>
        <v>4</v>
      </c>
      <c r="D258" s="30" t="n">
        <f aca="false">EDATE(Premissas!$B$12,A258-1)</f>
        <v>54271</v>
      </c>
      <c r="E258" s="30" t="n">
        <f aca="false">EDATE(D258,Premissas!$B$13)</f>
        <v>54393</v>
      </c>
      <c r="F258" s="31" t="n">
        <f aca="false">INDEX(Premissas!$B$25:$B$36,C258)*(1-Premissas!$B$19)^(B258-1)</f>
        <v>760512.069220772</v>
      </c>
      <c r="G258" s="32" t="n">
        <f aca="false">INDEX(Premissas!$C$25:$C$36,C258)*(1+Premissas!$B$18)^(B258-1)*(1-Premissas!$B$19)^(B258-1)</f>
        <v>1498261.90395535</v>
      </c>
    </row>
    <row r="259" customFormat="false" ht="15" hidden="false" customHeight="true" outlineLevel="0" collapsed="false">
      <c r="A259" s="29" t="n">
        <v>257</v>
      </c>
      <c r="B259" s="29" t="n">
        <f aca="false">ROUNDUP(A259/12,0)</f>
        <v>22</v>
      </c>
      <c r="C259" s="29" t="n">
        <f aca="false">MOD(A259-1,12)+1</f>
        <v>5</v>
      </c>
      <c r="D259" s="30" t="n">
        <f aca="false">EDATE(Premissas!$B$12,A259-1)</f>
        <v>54302</v>
      </c>
      <c r="E259" s="30" t="n">
        <f aca="false">EDATE(D259,Premissas!$B$13)</f>
        <v>54424</v>
      </c>
      <c r="F259" s="31" t="n">
        <f aca="false">INDEX(Premissas!$B$25:$B$36,C259)*(1-Premissas!$B$19)^(B259-1)</f>
        <v>747480.940963698</v>
      </c>
      <c r="G259" s="32" t="n">
        <f aca="false">INDEX(Premissas!$C$25:$C$36,C259)*(1+Premissas!$B$18)^(B259-1)*(1-Premissas!$B$19)^(B259-1)</f>
        <v>1472589.67096483</v>
      </c>
    </row>
    <row r="260" customFormat="false" ht="15" hidden="false" customHeight="true" outlineLevel="0" collapsed="false">
      <c r="A260" s="29" t="n">
        <v>258</v>
      </c>
      <c r="B260" s="29" t="n">
        <f aca="false">ROUNDUP(A260/12,0)</f>
        <v>22</v>
      </c>
      <c r="C260" s="29" t="n">
        <f aca="false">MOD(A260-1,12)+1</f>
        <v>6</v>
      </c>
      <c r="D260" s="30" t="n">
        <f aca="false">EDATE(Premissas!$B$12,A260-1)</f>
        <v>54332</v>
      </c>
      <c r="E260" s="30" t="n">
        <f aca="false">EDATE(D260,Premissas!$B$13)</f>
        <v>54455</v>
      </c>
      <c r="F260" s="31" t="n">
        <f aca="false">INDEX(Premissas!$B$25:$B$36,C260)*(1-Premissas!$B$19)^(B260-1)</f>
        <v>706094.727852492</v>
      </c>
      <c r="G260" s="32" t="n">
        <f aca="false">INDEX(Premissas!$C$25:$C$36,C260)*(1+Premissas!$B$18)^(B260-1)*(1-Premissas!$B$19)^(B260-1)</f>
        <v>1391055.93999193</v>
      </c>
    </row>
    <row r="261" customFormat="false" ht="15" hidden="false" customHeight="true" outlineLevel="0" collapsed="false">
      <c r="A261" s="29" t="n">
        <v>259</v>
      </c>
      <c r="B261" s="29" t="n">
        <f aca="false">ROUNDUP(A261/12,0)</f>
        <v>22</v>
      </c>
      <c r="C261" s="29" t="n">
        <f aca="false">MOD(A261-1,12)+1</f>
        <v>7</v>
      </c>
      <c r="D261" s="30" t="n">
        <f aca="false">EDATE(Premissas!$B$12,A261-1)</f>
        <v>54363</v>
      </c>
      <c r="E261" s="30" t="n">
        <f aca="false">EDATE(D261,Premissas!$B$13)</f>
        <v>54483</v>
      </c>
      <c r="F261" s="31" t="n">
        <f aca="false">INDEX(Premissas!$B$25:$B$36,C261)*(1-Premissas!$B$19)^(B261-1)</f>
        <v>776503.270998384</v>
      </c>
      <c r="G261" s="32" t="n">
        <f aca="false">INDEX(Premissas!$C$25:$C$36,C261)*(1+Premissas!$B$18)^(B261-1)*(1-Premissas!$B$19)^(B261-1)</f>
        <v>1529765.68856511</v>
      </c>
    </row>
    <row r="262" customFormat="false" ht="15" hidden="false" customHeight="true" outlineLevel="0" collapsed="false">
      <c r="A262" s="29" t="n">
        <v>260</v>
      </c>
      <c r="B262" s="29" t="n">
        <f aca="false">ROUNDUP(A262/12,0)</f>
        <v>22</v>
      </c>
      <c r="C262" s="29" t="n">
        <f aca="false">MOD(A262-1,12)+1</f>
        <v>8</v>
      </c>
      <c r="D262" s="30" t="n">
        <f aca="false">EDATE(Premissas!$B$12,A262-1)</f>
        <v>54393</v>
      </c>
      <c r="E262" s="30" t="n">
        <f aca="false">EDATE(D262,Premissas!$B$13)</f>
        <v>54514</v>
      </c>
      <c r="F262" s="31" t="n">
        <f aca="false">INDEX(Premissas!$B$25:$B$36,C262)*(1-Premissas!$B$19)^(B262-1)</f>
        <v>863647.759834462</v>
      </c>
      <c r="G262" s="32" t="n">
        <f aca="false">INDEX(Premissas!$C$25:$C$36,C262)*(1+Premissas!$B$18)^(B262-1)*(1-Premissas!$B$19)^(B262-1)</f>
        <v>1701446.4192819</v>
      </c>
    </row>
    <row r="263" customFormat="false" ht="15" hidden="false" customHeight="true" outlineLevel="0" collapsed="false">
      <c r="A263" s="29" t="n">
        <v>261</v>
      </c>
      <c r="B263" s="29" t="n">
        <f aca="false">ROUNDUP(A263/12,0)</f>
        <v>22</v>
      </c>
      <c r="C263" s="29" t="n">
        <f aca="false">MOD(A263-1,12)+1</f>
        <v>9</v>
      </c>
      <c r="D263" s="30" t="n">
        <f aca="false">EDATE(Premissas!$B$12,A263-1)</f>
        <v>54424</v>
      </c>
      <c r="E263" s="30" t="n">
        <f aca="false">EDATE(D263,Premissas!$B$13)</f>
        <v>54544</v>
      </c>
      <c r="F263" s="31" t="n">
        <f aca="false">INDEX(Premissas!$B$25:$B$36,C263)*(1-Premissas!$B$19)^(B263-1)</f>
        <v>832058.520578263</v>
      </c>
      <c r="G263" s="32" t="n">
        <f aca="false">INDEX(Premissas!$C$25:$C$36,C263)*(1+Premissas!$B$18)^(B263-1)*(1-Premissas!$B$19)^(B263-1)</f>
        <v>1639213.41119698</v>
      </c>
    </row>
    <row r="264" customFormat="false" ht="15" hidden="false" customHeight="true" outlineLevel="0" collapsed="false">
      <c r="A264" s="29" t="n">
        <v>262</v>
      </c>
      <c r="B264" s="29" t="n">
        <f aca="false">ROUNDUP(A264/12,0)</f>
        <v>22</v>
      </c>
      <c r="C264" s="29" t="n">
        <f aca="false">MOD(A264-1,12)+1</f>
        <v>10</v>
      </c>
      <c r="D264" s="30" t="n">
        <f aca="false">EDATE(Premissas!$B$12,A264-1)</f>
        <v>54455</v>
      </c>
      <c r="E264" s="30" t="n">
        <f aca="false">EDATE(D264,Premissas!$B$13)</f>
        <v>54575</v>
      </c>
      <c r="F264" s="31" t="n">
        <f aca="false">INDEX(Premissas!$B$25:$B$36,C264)*(1-Premissas!$B$19)^(B264-1)</f>
        <v>792581.422572895</v>
      </c>
      <c r="G264" s="32" t="n">
        <f aca="false">INDEX(Premissas!$C$25:$C$36,C264)*(1+Premissas!$B$18)^(B264-1)*(1-Premissas!$B$19)^(B264-1)</f>
        <v>1561440.77034888</v>
      </c>
    </row>
    <row r="265" customFormat="false" ht="15" hidden="false" customHeight="true" outlineLevel="0" collapsed="false">
      <c r="A265" s="29" t="n">
        <v>263</v>
      </c>
      <c r="B265" s="29" t="n">
        <f aca="false">ROUNDUP(A265/12,0)</f>
        <v>22</v>
      </c>
      <c r="C265" s="29" t="n">
        <f aca="false">MOD(A265-1,12)+1</f>
        <v>11</v>
      </c>
      <c r="D265" s="30" t="n">
        <f aca="false">EDATE(Premissas!$B$12,A265-1)</f>
        <v>54483</v>
      </c>
      <c r="E265" s="30" t="n">
        <f aca="false">EDATE(D265,Premissas!$B$13)</f>
        <v>54605</v>
      </c>
      <c r="F265" s="31" t="n">
        <f aca="false">INDEX(Premissas!$B$25:$B$36,C265)*(1-Premissas!$B$19)^(B265-1)</f>
        <v>673666.234034915</v>
      </c>
      <c r="G265" s="32" t="n">
        <f aca="false">INDEX(Premissas!$C$25:$C$36,C265)*(1+Premissas!$B$18)^(B265-1)*(1-Premissas!$B$19)^(B265-1)</f>
        <v>1327169.54179274</v>
      </c>
    </row>
    <row r="266" customFormat="false" ht="15" hidden="false" customHeight="true" outlineLevel="0" collapsed="false">
      <c r="A266" s="29" t="n">
        <v>264</v>
      </c>
      <c r="B266" s="29" t="n">
        <f aca="false">ROUNDUP(A266/12,0)</f>
        <v>22</v>
      </c>
      <c r="C266" s="29" t="n">
        <f aca="false">MOD(A266-1,12)+1</f>
        <v>12</v>
      </c>
      <c r="D266" s="30" t="n">
        <f aca="false">EDATE(Premissas!$B$12,A266-1)</f>
        <v>54514</v>
      </c>
      <c r="E266" s="30" t="n">
        <f aca="false">EDATE(D266,Premissas!$B$13)</f>
        <v>54636</v>
      </c>
      <c r="F266" s="31" t="n">
        <f aca="false">INDEX(Premissas!$B$25:$B$36,C266)*(1-Premissas!$B$19)^(B266-1)</f>
        <v>760141.587477461</v>
      </c>
      <c r="G266" s="32" t="n">
        <f aca="false">INDEX(Premissas!$C$25:$C$36,C266)*(1+Premissas!$B$18)^(B266-1)*(1-Premissas!$B$19)^(B266-1)</f>
        <v>1497532.02904004</v>
      </c>
    </row>
    <row r="267" customFormat="false" ht="15" hidden="false" customHeight="true" outlineLevel="0" collapsed="false">
      <c r="A267" s="27" t="n">
        <v>265</v>
      </c>
      <c r="B267" s="27" t="n">
        <f aca="false">ROUNDUP(A267/12,0)</f>
        <v>23</v>
      </c>
      <c r="C267" s="27" t="n">
        <f aca="false">MOD(A267-1,12)+1</f>
        <v>1</v>
      </c>
      <c r="D267" s="28" t="n">
        <f aca="false">EDATE(Premissas!$B$12,A267-1)</f>
        <v>54544</v>
      </c>
      <c r="E267" s="28" t="n">
        <f aca="false">EDATE(D267,Premissas!$B$13)</f>
        <v>54667</v>
      </c>
      <c r="F267" s="18" t="n">
        <f aca="false">INDEX(Premissas!$B$25:$B$36,C267)*(1-Premissas!$B$19)^(B267-1)</f>
        <v>772917.915025361</v>
      </c>
      <c r="G267" s="19" t="n">
        <f aca="false">INDEX(Premissas!$C$25:$C$36,C267)*(1+Premissas!$B$18)^(B267-1)*(1-Premissas!$B$19)^(B267-1)</f>
        <v>1606450.91260955</v>
      </c>
    </row>
    <row r="268" customFormat="false" ht="15" hidden="false" customHeight="true" outlineLevel="0" collapsed="false">
      <c r="A268" s="27" t="n">
        <v>266</v>
      </c>
      <c r="B268" s="27" t="n">
        <f aca="false">ROUNDUP(A268/12,0)</f>
        <v>23</v>
      </c>
      <c r="C268" s="27" t="n">
        <f aca="false">MOD(A268-1,12)+1</f>
        <v>2</v>
      </c>
      <c r="D268" s="28" t="n">
        <f aca="false">EDATE(Premissas!$B$12,A268-1)</f>
        <v>54575</v>
      </c>
      <c r="E268" s="28" t="n">
        <f aca="false">EDATE(D268,Premissas!$B$13)</f>
        <v>54697</v>
      </c>
      <c r="F268" s="18" t="n">
        <f aca="false">INDEX(Premissas!$B$25:$B$36,C268)*(1-Premissas!$B$19)^(B268-1)</f>
        <v>789224.120795436</v>
      </c>
      <c r="G268" s="19" t="n">
        <f aca="false">INDEX(Premissas!$C$25:$C$36,C268)*(1+Premissas!$B$18)^(B268-1)*(1-Premissas!$B$19)^(B268-1)</f>
        <v>1640342.11713632</v>
      </c>
    </row>
    <row r="269" customFormat="false" ht="15" hidden="false" customHeight="true" outlineLevel="0" collapsed="false">
      <c r="A269" s="27" t="n">
        <v>267</v>
      </c>
      <c r="B269" s="27" t="n">
        <f aca="false">ROUNDUP(A269/12,0)</f>
        <v>23</v>
      </c>
      <c r="C269" s="27" t="n">
        <f aca="false">MOD(A269-1,12)+1</f>
        <v>3</v>
      </c>
      <c r="D269" s="28" t="n">
        <f aca="false">EDATE(Premissas!$B$12,A269-1)</f>
        <v>54605</v>
      </c>
      <c r="E269" s="28" t="n">
        <f aca="false">EDATE(D269,Premissas!$B$13)</f>
        <v>54728</v>
      </c>
      <c r="F269" s="18" t="n">
        <f aca="false">INDEX(Premissas!$B$25:$B$36,C269)*(1-Premissas!$B$19)^(B269-1)</f>
        <v>756517.671159727</v>
      </c>
      <c r="G269" s="19" t="n">
        <f aca="false">INDEX(Premissas!$C$25:$C$36,C269)*(1+Premissas!$B$18)^(B269-1)*(1-Premissas!$B$19)^(B269-1)</f>
        <v>1572364.25707627</v>
      </c>
    </row>
    <row r="270" customFormat="false" ht="15" hidden="false" customHeight="true" outlineLevel="0" collapsed="false">
      <c r="A270" s="27" t="n">
        <v>268</v>
      </c>
      <c r="B270" s="27" t="n">
        <f aca="false">ROUNDUP(A270/12,0)</f>
        <v>23</v>
      </c>
      <c r="C270" s="27" t="n">
        <f aca="false">MOD(A270-1,12)+1</f>
        <v>4</v>
      </c>
      <c r="D270" s="28" t="n">
        <f aca="false">EDATE(Premissas!$B$12,A270-1)</f>
        <v>54636</v>
      </c>
      <c r="E270" s="28" t="n">
        <f aca="false">EDATE(D270,Premissas!$B$13)</f>
        <v>54758</v>
      </c>
      <c r="F270" s="18" t="n">
        <f aca="false">INDEX(Premissas!$B$25:$B$36,C270)*(1-Premissas!$B$19)^(B270-1)</f>
        <v>756709.508874668</v>
      </c>
      <c r="G270" s="19" t="n">
        <f aca="false">INDEX(Premissas!$C$25:$C$36,C270)*(1+Premissas!$B$18)^(B270-1)*(1-Premissas!$B$19)^(B270-1)</f>
        <v>1572762.97712952</v>
      </c>
    </row>
    <row r="271" customFormat="false" ht="15" hidden="false" customHeight="true" outlineLevel="0" collapsed="false">
      <c r="A271" s="27" t="n">
        <v>269</v>
      </c>
      <c r="B271" s="27" t="n">
        <f aca="false">ROUNDUP(A271/12,0)</f>
        <v>23</v>
      </c>
      <c r="C271" s="27" t="n">
        <f aca="false">MOD(A271-1,12)+1</f>
        <v>5</v>
      </c>
      <c r="D271" s="28" t="n">
        <f aca="false">EDATE(Premissas!$B$12,A271-1)</f>
        <v>54667</v>
      </c>
      <c r="E271" s="28" t="n">
        <f aca="false">EDATE(D271,Premissas!$B$13)</f>
        <v>54789</v>
      </c>
      <c r="F271" s="18" t="n">
        <f aca="false">INDEX(Premissas!$B$25:$B$36,C271)*(1-Premissas!$B$19)^(B271-1)</f>
        <v>743743.536258879</v>
      </c>
      <c r="G271" s="19" t="n">
        <f aca="false">INDEX(Premissas!$C$25:$C$36,C271)*(1+Premissas!$B$18)^(B271-1)*(1-Premissas!$B$19)^(B271-1)</f>
        <v>1545814.19235356</v>
      </c>
    </row>
    <row r="272" customFormat="false" ht="15" hidden="false" customHeight="true" outlineLevel="0" collapsed="false">
      <c r="A272" s="27" t="n">
        <v>270</v>
      </c>
      <c r="B272" s="27" t="n">
        <f aca="false">ROUNDUP(A272/12,0)</f>
        <v>23</v>
      </c>
      <c r="C272" s="27" t="n">
        <f aca="false">MOD(A272-1,12)+1</f>
        <v>6</v>
      </c>
      <c r="D272" s="28" t="n">
        <f aca="false">EDATE(Premissas!$B$12,A272-1)</f>
        <v>54697</v>
      </c>
      <c r="E272" s="28" t="n">
        <f aca="false">EDATE(D272,Premissas!$B$13)</f>
        <v>54820</v>
      </c>
      <c r="F272" s="18" t="n">
        <f aca="false">INDEX(Premissas!$B$25:$B$36,C272)*(1-Premissas!$B$19)^(B272-1)</f>
        <v>702564.254213229</v>
      </c>
      <c r="G272" s="19" t="n">
        <f aca="false">INDEX(Premissas!$C$25:$C$36,C272)*(1+Premissas!$B$18)^(B272-1)*(1-Premissas!$B$19)^(B272-1)</f>
        <v>1460226.19660802</v>
      </c>
    </row>
    <row r="273" customFormat="false" ht="15" hidden="false" customHeight="true" outlineLevel="0" collapsed="false">
      <c r="A273" s="27" t="n">
        <v>271</v>
      </c>
      <c r="B273" s="27" t="n">
        <f aca="false">ROUNDUP(A273/12,0)</f>
        <v>23</v>
      </c>
      <c r="C273" s="27" t="n">
        <f aca="false">MOD(A273-1,12)+1</f>
        <v>7</v>
      </c>
      <c r="D273" s="28" t="n">
        <f aca="false">EDATE(Premissas!$B$12,A273-1)</f>
        <v>54728</v>
      </c>
      <c r="E273" s="28" t="n">
        <f aca="false">EDATE(D273,Premissas!$B$13)</f>
        <v>54848</v>
      </c>
      <c r="F273" s="18" t="n">
        <f aca="false">INDEX(Premissas!$B$25:$B$36,C273)*(1-Premissas!$B$19)^(B273-1)</f>
        <v>772620.754643392</v>
      </c>
      <c r="G273" s="19" t="n">
        <f aca="false">INDEX(Premissas!$C$25:$C$36,C273)*(1+Premissas!$B$18)^(B273-1)*(1-Premissas!$B$19)^(B273-1)</f>
        <v>1605833.28742901</v>
      </c>
    </row>
    <row r="274" customFormat="false" ht="15" hidden="false" customHeight="true" outlineLevel="0" collapsed="false">
      <c r="A274" s="27" t="n">
        <v>272</v>
      </c>
      <c r="B274" s="27" t="n">
        <f aca="false">ROUNDUP(A274/12,0)</f>
        <v>23</v>
      </c>
      <c r="C274" s="27" t="n">
        <f aca="false">MOD(A274-1,12)+1</f>
        <v>8</v>
      </c>
      <c r="D274" s="28" t="n">
        <f aca="false">EDATE(Premissas!$B$12,A274-1)</f>
        <v>54758</v>
      </c>
      <c r="E274" s="28" t="n">
        <f aca="false">EDATE(D274,Premissas!$B$13)</f>
        <v>54879</v>
      </c>
      <c r="F274" s="18" t="n">
        <f aca="false">INDEX(Premissas!$B$25:$B$36,C274)*(1-Premissas!$B$19)^(B274-1)</f>
        <v>859329.521035289</v>
      </c>
      <c r="G274" s="19" t="n">
        <f aca="false">INDEX(Premissas!$C$25:$C$36,C274)*(1+Premissas!$B$18)^(B274-1)*(1-Premissas!$B$19)^(B274-1)</f>
        <v>1786050.84248069</v>
      </c>
    </row>
    <row r="275" customFormat="false" ht="15" hidden="false" customHeight="true" outlineLevel="0" collapsed="false">
      <c r="A275" s="27" t="n">
        <v>273</v>
      </c>
      <c r="B275" s="27" t="n">
        <f aca="false">ROUNDUP(A275/12,0)</f>
        <v>23</v>
      </c>
      <c r="C275" s="27" t="n">
        <f aca="false">MOD(A275-1,12)+1</f>
        <v>9</v>
      </c>
      <c r="D275" s="28" t="n">
        <f aca="false">EDATE(Premissas!$B$12,A275-1)</f>
        <v>54789</v>
      </c>
      <c r="E275" s="28" t="n">
        <f aca="false">EDATE(D275,Premissas!$B$13)</f>
        <v>54909</v>
      </c>
      <c r="F275" s="18" t="n">
        <f aca="false">INDEX(Premissas!$B$25:$B$36,C275)*(1-Premissas!$B$19)^(B275-1)</f>
        <v>827898.227975371</v>
      </c>
      <c r="G275" s="19" t="n">
        <f aca="false">INDEX(Premissas!$C$25:$C$36,C275)*(1+Premissas!$B$18)^(B275-1)*(1-Premissas!$B$19)^(B275-1)</f>
        <v>1720723.29806875</v>
      </c>
    </row>
    <row r="276" customFormat="false" ht="15" hidden="false" customHeight="true" outlineLevel="0" collapsed="false">
      <c r="A276" s="27" t="n">
        <v>274</v>
      </c>
      <c r="B276" s="27" t="n">
        <f aca="false">ROUNDUP(A276/12,0)</f>
        <v>23</v>
      </c>
      <c r="C276" s="27" t="n">
        <f aca="false">MOD(A276-1,12)+1</f>
        <v>10</v>
      </c>
      <c r="D276" s="28" t="n">
        <f aca="false">EDATE(Premissas!$B$12,A276-1)</f>
        <v>54820</v>
      </c>
      <c r="E276" s="28" t="n">
        <f aca="false">EDATE(D276,Premissas!$B$13)</f>
        <v>54940</v>
      </c>
      <c r="F276" s="18" t="n">
        <f aca="false">INDEX(Premissas!$B$25:$B$36,C276)*(1-Premissas!$B$19)^(B276-1)</f>
        <v>788618.51546003</v>
      </c>
      <c r="G276" s="19" t="n">
        <f aca="false">INDEX(Premissas!$C$25:$C$36,C276)*(1+Premissas!$B$18)^(B276-1)*(1-Premissas!$B$19)^(B276-1)</f>
        <v>1639083.41265448</v>
      </c>
    </row>
    <row r="277" customFormat="false" ht="15" hidden="false" customHeight="true" outlineLevel="0" collapsed="false">
      <c r="A277" s="27" t="n">
        <v>275</v>
      </c>
      <c r="B277" s="27" t="n">
        <f aca="false">ROUNDUP(A277/12,0)</f>
        <v>23</v>
      </c>
      <c r="C277" s="27" t="n">
        <f aca="false">MOD(A277-1,12)+1</f>
        <v>11</v>
      </c>
      <c r="D277" s="28" t="n">
        <f aca="false">EDATE(Premissas!$B$12,A277-1)</f>
        <v>54848</v>
      </c>
      <c r="E277" s="28" t="n">
        <f aca="false">EDATE(D277,Premissas!$B$13)</f>
        <v>54970</v>
      </c>
      <c r="F277" s="18" t="n">
        <f aca="false">INDEX(Premissas!$B$25:$B$36,C277)*(1-Premissas!$B$19)^(B277-1)</f>
        <v>670297.90286474</v>
      </c>
      <c r="G277" s="19" t="n">
        <f aca="false">INDEX(Premissas!$C$25:$C$36,C277)*(1+Premissas!$B$18)^(B277-1)*(1-Premissas!$B$19)^(B277-1)</f>
        <v>1393163.04725838</v>
      </c>
    </row>
    <row r="278" customFormat="false" ht="15" hidden="false" customHeight="true" outlineLevel="0" collapsed="false">
      <c r="A278" s="27" t="n">
        <v>276</v>
      </c>
      <c r="B278" s="27" t="n">
        <f aca="false">ROUNDUP(A278/12,0)</f>
        <v>23</v>
      </c>
      <c r="C278" s="27" t="n">
        <f aca="false">MOD(A278-1,12)+1</f>
        <v>12</v>
      </c>
      <c r="D278" s="28" t="n">
        <f aca="false">EDATE(Premissas!$B$12,A278-1)</f>
        <v>54879</v>
      </c>
      <c r="E278" s="28" t="n">
        <f aca="false">EDATE(D278,Premissas!$B$13)</f>
        <v>55001</v>
      </c>
      <c r="F278" s="18" t="n">
        <f aca="false">INDEX(Premissas!$B$25:$B$36,C278)*(1-Premissas!$B$19)^(B278-1)</f>
        <v>756340.879540074</v>
      </c>
      <c r="G278" s="19" t="n">
        <f aca="false">INDEX(Premissas!$C$25:$C$36,C278)*(1+Premissas!$B$18)^(B278-1)*(1-Premissas!$B$19)^(B278-1)</f>
        <v>1571996.80918405</v>
      </c>
    </row>
    <row r="279" customFormat="false" ht="15" hidden="false" customHeight="true" outlineLevel="0" collapsed="false">
      <c r="A279" s="29" t="n">
        <v>277</v>
      </c>
      <c r="B279" s="29" t="n">
        <f aca="false">ROUNDUP(A279/12,0)</f>
        <v>24</v>
      </c>
      <c r="C279" s="29" t="n">
        <f aca="false">MOD(A279-1,12)+1</f>
        <v>1</v>
      </c>
      <c r="D279" s="30" t="n">
        <f aca="false">EDATE(Premissas!$B$12,A279-1)</f>
        <v>54909</v>
      </c>
      <c r="E279" s="30" t="n">
        <f aca="false">EDATE(D279,Premissas!$B$13)</f>
        <v>55032</v>
      </c>
      <c r="F279" s="31" t="n">
        <f aca="false">INDEX(Premissas!$B$25:$B$36,C279)*(1-Premissas!$B$19)^(B279-1)</f>
        <v>769053.325450234</v>
      </c>
      <c r="G279" s="32" t="n">
        <f aca="false">INDEX(Premissas!$C$25:$C$36,C279)*(1+Premissas!$B$18)^(B279-1)*(1-Premissas!$B$19)^(B279-1)</f>
        <v>1686331.68423906</v>
      </c>
    </row>
    <row r="280" customFormat="false" ht="15" hidden="false" customHeight="true" outlineLevel="0" collapsed="false">
      <c r="A280" s="29" t="n">
        <v>278</v>
      </c>
      <c r="B280" s="29" t="n">
        <f aca="false">ROUNDUP(A280/12,0)</f>
        <v>24</v>
      </c>
      <c r="C280" s="29" t="n">
        <f aca="false">MOD(A280-1,12)+1</f>
        <v>2</v>
      </c>
      <c r="D280" s="30" t="n">
        <f aca="false">EDATE(Premissas!$B$12,A280-1)</f>
        <v>54940</v>
      </c>
      <c r="E280" s="30" t="n">
        <f aca="false">EDATE(D280,Premissas!$B$13)</f>
        <v>55062</v>
      </c>
      <c r="F280" s="31" t="n">
        <f aca="false">INDEX(Premissas!$B$25:$B$36,C280)*(1-Premissas!$B$19)^(B280-1)</f>
        <v>785278.000191458</v>
      </c>
      <c r="G280" s="32" t="n">
        <f aca="false">INDEX(Premissas!$C$25:$C$36,C280)*(1+Premissas!$B$18)^(B280-1)*(1-Premissas!$B$19)^(B280-1)</f>
        <v>1721908.12891093</v>
      </c>
    </row>
    <row r="281" customFormat="false" ht="15" hidden="false" customHeight="true" outlineLevel="0" collapsed="false">
      <c r="A281" s="29" t="n">
        <v>279</v>
      </c>
      <c r="B281" s="29" t="n">
        <f aca="false">ROUNDUP(A281/12,0)</f>
        <v>24</v>
      </c>
      <c r="C281" s="29" t="n">
        <f aca="false">MOD(A281-1,12)+1</f>
        <v>3</v>
      </c>
      <c r="D281" s="30" t="n">
        <f aca="false">EDATE(Premissas!$B$12,A281-1)</f>
        <v>54970</v>
      </c>
      <c r="E281" s="30" t="n">
        <f aca="false">EDATE(D281,Premissas!$B$13)</f>
        <v>55093</v>
      </c>
      <c r="F281" s="31" t="n">
        <f aca="false">INDEX(Premissas!$B$25:$B$36,C281)*(1-Premissas!$B$19)^(B281-1)</f>
        <v>752735.082803928</v>
      </c>
      <c r="G281" s="32" t="n">
        <f aca="false">INDEX(Premissas!$C$25:$C$36,C281)*(1+Premissas!$B$18)^(B281-1)*(1-Premissas!$B$19)^(B281-1)</f>
        <v>1650550.06975939</v>
      </c>
    </row>
    <row r="282" customFormat="false" ht="15" hidden="false" customHeight="true" outlineLevel="0" collapsed="false">
      <c r="A282" s="29" t="n">
        <v>280</v>
      </c>
      <c r="B282" s="29" t="n">
        <f aca="false">ROUNDUP(A282/12,0)</f>
        <v>24</v>
      </c>
      <c r="C282" s="29" t="n">
        <f aca="false">MOD(A282-1,12)+1</f>
        <v>4</v>
      </c>
      <c r="D282" s="30" t="n">
        <f aca="false">EDATE(Premissas!$B$12,A282-1)</f>
        <v>55001</v>
      </c>
      <c r="E282" s="30" t="n">
        <f aca="false">EDATE(D282,Premissas!$B$13)</f>
        <v>55123</v>
      </c>
      <c r="F282" s="31" t="n">
        <f aca="false">INDEX(Premissas!$B$25:$B$36,C282)*(1-Premissas!$B$19)^(B282-1)</f>
        <v>752925.961330295</v>
      </c>
      <c r="G282" s="32" t="n">
        <f aca="false">INDEX(Premissas!$C$25:$C$36,C282)*(1+Premissas!$B$18)^(B282-1)*(1-Premissas!$B$19)^(B282-1)</f>
        <v>1650968.61616729</v>
      </c>
    </row>
    <row r="283" customFormat="false" ht="15" hidden="false" customHeight="true" outlineLevel="0" collapsed="false">
      <c r="A283" s="29" t="n">
        <v>281</v>
      </c>
      <c r="B283" s="29" t="n">
        <f aca="false">ROUNDUP(A283/12,0)</f>
        <v>24</v>
      </c>
      <c r="C283" s="29" t="n">
        <f aca="false">MOD(A283-1,12)+1</f>
        <v>5</v>
      </c>
      <c r="D283" s="30" t="n">
        <f aca="false">EDATE(Premissas!$B$12,A283-1)</f>
        <v>55032</v>
      </c>
      <c r="E283" s="30" t="n">
        <f aca="false">EDATE(D283,Premissas!$B$13)</f>
        <v>55154</v>
      </c>
      <c r="F283" s="31" t="n">
        <f aca="false">INDEX(Premissas!$B$25:$B$36,C283)*(1-Premissas!$B$19)^(B283-1)</f>
        <v>740024.818577585</v>
      </c>
      <c r="G283" s="32" t="n">
        <f aca="false">INDEX(Premissas!$C$25:$C$36,C283)*(1+Premissas!$B$18)^(B283-1)*(1-Premissas!$B$19)^(B283-1)</f>
        <v>1622679.80306834</v>
      </c>
    </row>
    <row r="284" customFormat="false" ht="15" hidden="false" customHeight="true" outlineLevel="0" collapsed="false">
      <c r="A284" s="29" t="n">
        <v>282</v>
      </c>
      <c r="B284" s="29" t="n">
        <f aca="false">ROUNDUP(A284/12,0)</f>
        <v>24</v>
      </c>
      <c r="C284" s="29" t="n">
        <f aca="false">MOD(A284-1,12)+1</f>
        <v>6</v>
      </c>
      <c r="D284" s="30" t="n">
        <f aca="false">EDATE(Premissas!$B$12,A284-1)</f>
        <v>55062</v>
      </c>
      <c r="E284" s="30" t="n">
        <f aca="false">EDATE(D284,Premissas!$B$13)</f>
        <v>55185</v>
      </c>
      <c r="F284" s="31" t="n">
        <f aca="false">INDEX(Premissas!$B$25:$B$36,C284)*(1-Premissas!$B$19)^(B284-1)</f>
        <v>699051.432942163</v>
      </c>
      <c r="G284" s="32" t="n">
        <f aca="false">INDEX(Premissas!$C$25:$C$36,C284)*(1+Premissas!$B$18)^(B284-1)*(1-Premissas!$B$19)^(B284-1)</f>
        <v>1532835.94423436</v>
      </c>
    </row>
    <row r="285" customFormat="false" ht="15" hidden="false" customHeight="true" outlineLevel="0" collapsed="false">
      <c r="A285" s="29" t="n">
        <v>283</v>
      </c>
      <c r="B285" s="29" t="n">
        <f aca="false">ROUNDUP(A285/12,0)</f>
        <v>24</v>
      </c>
      <c r="C285" s="29" t="n">
        <f aca="false">MOD(A285-1,12)+1</f>
        <v>7</v>
      </c>
      <c r="D285" s="30" t="n">
        <f aca="false">EDATE(Premissas!$B$12,A285-1)</f>
        <v>55093</v>
      </c>
      <c r="E285" s="30" t="n">
        <f aca="false">EDATE(D285,Premissas!$B$13)</f>
        <v>55213</v>
      </c>
      <c r="F285" s="31" t="n">
        <f aca="false">INDEX(Premissas!$B$25:$B$36,C285)*(1-Premissas!$B$19)^(B285-1)</f>
        <v>768757.650870175</v>
      </c>
      <c r="G285" s="32" t="n">
        <f aca="false">INDEX(Premissas!$C$25:$C$36,C285)*(1+Premissas!$B$18)^(B285-1)*(1-Premissas!$B$19)^(B285-1)</f>
        <v>1685683.34764642</v>
      </c>
    </row>
    <row r="286" customFormat="false" ht="15" hidden="false" customHeight="true" outlineLevel="0" collapsed="false">
      <c r="A286" s="29" t="n">
        <v>284</v>
      </c>
      <c r="B286" s="29" t="n">
        <f aca="false">ROUNDUP(A286/12,0)</f>
        <v>24</v>
      </c>
      <c r="C286" s="29" t="n">
        <f aca="false">MOD(A286-1,12)+1</f>
        <v>8</v>
      </c>
      <c r="D286" s="30" t="n">
        <f aca="false">EDATE(Premissas!$B$12,A286-1)</f>
        <v>55123</v>
      </c>
      <c r="E286" s="30" t="n">
        <f aca="false">EDATE(D286,Premissas!$B$13)</f>
        <v>55244</v>
      </c>
      <c r="F286" s="31" t="n">
        <f aca="false">INDEX(Premissas!$B$25:$B$36,C286)*(1-Premissas!$B$19)^(B286-1)</f>
        <v>855032.873430113</v>
      </c>
      <c r="G286" s="32" t="n">
        <f aca="false">INDEX(Premissas!$C$25:$C$36,C286)*(1+Premissas!$B$18)^(B286-1)*(1-Premissas!$B$19)^(B286-1)</f>
        <v>1874862.22062304</v>
      </c>
    </row>
    <row r="287" customFormat="false" ht="15" hidden="false" customHeight="true" outlineLevel="0" collapsed="false">
      <c r="A287" s="29" t="n">
        <v>285</v>
      </c>
      <c r="B287" s="29" t="n">
        <f aca="false">ROUNDUP(A287/12,0)</f>
        <v>24</v>
      </c>
      <c r="C287" s="29" t="n">
        <f aca="false">MOD(A287-1,12)+1</f>
        <v>9</v>
      </c>
      <c r="D287" s="30" t="n">
        <f aca="false">EDATE(Premissas!$B$12,A287-1)</f>
        <v>55154</v>
      </c>
      <c r="E287" s="30" t="n">
        <f aca="false">EDATE(D287,Premissas!$B$13)</f>
        <v>55274</v>
      </c>
      <c r="F287" s="31" t="n">
        <f aca="false">INDEX(Premissas!$B$25:$B$36,C287)*(1-Premissas!$B$19)^(B287-1)</f>
        <v>823758.736835495</v>
      </c>
      <c r="G287" s="32" t="n">
        <f aca="false">INDEX(Premissas!$C$25:$C$36,C287)*(1+Premissas!$B$18)^(B287-1)*(1-Premissas!$B$19)^(B287-1)</f>
        <v>1806286.26406522</v>
      </c>
    </row>
    <row r="288" customFormat="false" ht="15" hidden="false" customHeight="true" outlineLevel="0" collapsed="false">
      <c r="A288" s="29" t="n">
        <v>286</v>
      </c>
      <c r="B288" s="29" t="n">
        <f aca="false">ROUNDUP(A288/12,0)</f>
        <v>24</v>
      </c>
      <c r="C288" s="29" t="n">
        <f aca="false">MOD(A288-1,12)+1</f>
        <v>10</v>
      </c>
      <c r="D288" s="30" t="n">
        <f aca="false">EDATE(Premissas!$B$12,A288-1)</f>
        <v>55185</v>
      </c>
      <c r="E288" s="30" t="n">
        <f aca="false">EDATE(D288,Premissas!$B$13)</f>
        <v>55305</v>
      </c>
      <c r="F288" s="31" t="n">
        <f aca="false">INDEX(Premissas!$B$25:$B$36,C288)*(1-Premissas!$B$19)^(B288-1)</f>
        <v>784675.42288273</v>
      </c>
      <c r="G288" s="32" t="n">
        <f aca="false">INDEX(Premissas!$C$25:$C$36,C288)*(1+Premissas!$B$18)^(B288-1)*(1-Premissas!$B$19)^(B288-1)</f>
        <v>1720586.83534872</v>
      </c>
    </row>
    <row r="289" customFormat="false" ht="15" hidden="false" customHeight="true" outlineLevel="0" collapsed="false">
      <c r="A289" s="29" t="n">
        <v>287</v>
      </c>
      <c r="B289" s="29" t="n">
        <f aca="false">ROUNDUP(A289/12,0)</f>
        <v>24</v>
      </c>
      <c r="C289" s="29" t="n">
        <f aca="false">MOD(A289-1,12)+1</f>
        <v>11</v>
      </c>
      <c r="D289" s="30" t="n">
        <f aca="false">EDATE(Premissas!$B$12,A289-1)</f>
        <v>55213</v>
      </c>
      <c r="E289" s="30" t="n">
        <f aca="false">EDATE(D289,Premissas!$B$13)</f>
        <v>55335</v>
      </c>
      <c r="F289" s="31" t="n">
        <f aca="false">INDEX(Premissas!$B$25:$B$36,C289)*(1-Premissas!$B$19)^(B289-1)</f>
        <v>666946.413350416</v>
      </c>
      <c r="G289" s="32" t="n">
        <f aca="false">INDEX(Premissas!$C$25:$C$36,C289)*(1+Premissas!$B$18)^(B289-1)*(1-Premissas!$B$19)^(B289-1)</f>
        <v>1462438.0797833</v>
      </c>
    </row>
    <row r="290" customFormat="false" ht="15" hidden="false" customHeight="true" outlineLevel="0" collapsed="false">
      <c r="A290" s="29" t="n">
        <v>288</v>
      </c>
      <c r="B290" s="29" t="n">
        <f aca="false">ROUNDUP(A290/12,0)</f>
        <v>24</v>
      </c>
      <c r="C290" s="29" t="n">
        <f aca="false">MOD(A290-1,12)+1</f>
        <v>12</v>
      </c>
      <c r="D290" s="30" t="n">
        <f aca="false">EDATE(Premissas!$B$12,A290-1)</f>
        <v>55244</v>
      </c>
      <c r="E290" s="30" t="n">
        <f aca="false">EDATE(D290,Premissas!$B$13)</f>
        <v>55366</v>
      </c>
      <c r="F290" s="31" t="n">
        <f aca="false">INDEX(Premissas!$B$25:$B$36,C290)*(1-Premissas!$B$19)^(B290-1)</f>
        <v>752559.175142373</v>
      </c>
      <c r="G290" s="32" t="n">
        <f aca="false">INDEX(Premissas!$C$25:$C$36,C290)*(1+Premissas!$B$18)^(B290-1)*(1-Premissas!$B$19)^(B290-1)</f>
        <v>1650164.35052073</v>
      </c>
    </row>
    <row r="291" customFormat="false" ht="15" hidden="false" customHeight="true" outlineLevel="0" collapsed="false">
      <c r="A291" s="27" t="n">
        <v>289</v>
      </c>
      <c r="B291" s="27" t="n">
        <f aca="false">ROUNDUP(A291/12,0)</f>
        <v>25</v>
      </c>
      <c r="C291" s="27" t="n">
        <f aca="false">MOD(A291-1,12)+1</f>
        <v>1</v>
      </c>
      <c r="D291" s="28" t="n">
        <f aca="false">EDATE(Premissas!$B$12,A291-1)</f>
        <v>55274</v>
      </c>
      <c r="E291" s="28" t="n">
        <f aca="false">EDATE(D291,Premissas!$B$13)</f>
        <v>55397</v>
      </c>
      <c r="F291" s="18" t="n">
        <f aca="false">INDEX(Premissas!$B$25:$B$36,C291)*(1-Premissas!$B$19)^(B291-1)</f>
        <v>765208.058822983</v>
      </c>
      <c r="G291" s="19" t="n">
        <f aca="false">INDEX(Premissas!$C$25:$C$36,C291)*(1+Premissas!$B$18)^(B291-1)*(1-Premissas!$B$19)^(B291-1)</f>
        <v>1770184.52723784</v>
      </c>
    </row>
    <row r="292" customFormat="false" ht="15" hidden="false" customHeight="true" outlineLevel="0" collapsed="false">
      <c r="A292" s="27" t="n">
        <v>290</v>
      </c>
      <c r="B292" s="27" t="n">
        <f aca="false">ROUNDUP(A292/12,0)</f>
        <v>25</v>
      </c>
      <c r="C292" s="27" t="n">
        <f aca="false">MOD(A292-1,12)+1</f>
        <v>2</v>
      </c>
      <c r="D292" s="28" t="n">
        <f aca="false">EDATE(Premissas!$B$12,A292-1)</f>
        <v>55305</v>
      </c>
      <c r="E292" s="28" t="n">
        <f aca="false">EDATE(D292,Premissas!$B$13)</f>
        <v>55427</v>
      </c>
      <c r="F292" s="18" t="n">
        <f aca="false">INDEX(Premissas!$B$25:$B$36,C292)*(1-Premissas!$B$19)^(B292-1)</f>
        <v>781351.610190501</v>
      </c>
      <c r="G292" s="19" t="n">
        <f aca="false">INDEX(Premissas!$C$25:$C$36,C292)*(1+Premissas!$B$18)^(B292-1)*(1-Premissas!$B$19)^(B292-1)</f>
        <v>1807530.01062102</v>
      </c>
    </row>
    <row r="293" customFormat="false" ht="15" hidden="false" customHeight="true" outlineLevel="0" collapsed="false">
      <c r="A293" s="27" t="n">
        <v>291</v>
      </c>
      <c r="B293" s="27" t="n">
        <f aca="false">ROUNDUP(A293/12,0)</f>
        <v>25</v>
      </c>
      <c r="C293" s="27" t="n">
        <f aca="false">MOD(A293-1,12)+1</f>
        <v>3</v>
      </c>
      <c r="D293" s="28" t="n">
        <f aca="false">EDATE(Premissas!$B$12,A293-1)</f>
        <v>55335</v>
      </c>
      <c r="E293" s="28" t="n">
        <f aca="false">EDATE(D293,Premissas!$B$13)</f>
        <v>55458</v>
      </c>
      <c r="F293" s="18" t="n">
        <f aca="false">INDEX(Premissas!$B$25:$B$36,C293)*(1-Premissas!$B$19)^(B293-1)</f>
        <v>748971.407389908</v>
      </c>
      <c r="G293" s="19" t="n">
        <f aca="false">INDEX(Premissas!$C$25:$C$36,C293)*(1+Premissas!$B$18)^(B293-1)*(1-Premissas!$B$19)^(B293-1)</f>
        <v>1732623.67197817</v>
      </c>
    </row>
    <row r="294" customFormat="false" ht="15" hidden="false" customHeight="true" outlineLevel="0" collapsed="false">
      <c r="A294" s="27" t="n">
        <v>292</v>
      </c>
      <c r="B294" s="27" t="n">
        <f aca="false">ROUNDUP(A294/12,0)</f>
        <v>25</v>
      </c>
      <c r="C294" s="27" t="n">
        <f aca="false">MOD(A294-1,12)+1</f>
        <v>4</v>
      </c>
      <c r="D294" s="28" t="n">
        <f aca="false">EDATE(Premissas!$B$12,A294-1)</f>
        <v>55366</v>
      </c>
      <c r="E294" s="28" t="n">
        <f aca="false">EDATE(D294,Premissas!$B$13)</f>
        <v>55488</v>
      </c>
      <c r="F294" s="18" t="n">
        <f aca="false">INDEX(Premissas!$B$25:$B$36,C294)*(1-Premissas!$B$19)^(B294-1)</f>
        <v>749161.331523644</v>
      </c>
      <c r="G294" s="19" t="n">
        <f aca="false">INDEX(Premissas!$C$25:$C$36,C294)*(1+Premissas!$B$18)^(B294-1)*(1-Premissas!$B$19)^(B294-1)</f>
        <v>1733063.03060621</v>
      </c>
    </row>
    <row r="295" customFormat="false" ht="15" hidden="false" customHeight="true" outlineLevel="0" collapsed="false">
      <c r="A295" s="27" t="n">
        <v>293</v>
      </c>
      <c r="B295" s="27" t="n">
        <f aca="false">ROUNDUP(A295/12,0)</f>
        <v>25</v>
      </c>
      <c r="C295" s="27" t="n">
        <f aca="false">MOD(A295-1,12)+1</f>
        <v>5</v>
      </c>
      <c r="D295" s="28" t="n">
        <f aca="false">EDATE(Premissas!$B$12,A295-1)</f>
        <v>55397</v>
      </c>
      <c r="E295" s="28" t="n">
        <f aca="false">EDATE(D295,Premissas!$B$13)</f>
        <v>55519</v>
      </c>
      <c r="F295" s="18" t="n">
        <f aca="false">INDEX(Premissas!$B$25:$B$36,C295)*(1-Premissas!$B$19)^(B295-1)</f>
        <v>736324.694484697</v>
      </c>
      <c r="G295" s="19" t="n">
        <f aca="false">INDEX(Premissas!$C$25:$C$36,C295)*(1+Premissas!$B$18)^(B295-1)*(1-Premissas!$B$19)^(B295-1)</f>
        <v>1703367.55627592</v>
      </c>
    </row>
    <row r="296" customFormat="false" ht="15" hidden="false" customHeight="true" outlineLevel="0" collapsed="false">
      <c r="A296" s="27" t="n">
        <v>294</v>
      </c>
      <c r="B296" s="27" t="n">
        <f aca="false">ROUNDUP(A296/12,0)</f>
        <v>25</v>
      </c>
      <c r="C296" s="27" t="n">
        <f aca="false">MOD(A296-1,12)+1</f>
        <v>6</v>
      </c>
      <c r="D296" s="28" t="n">
        <f aca="false">EDATE(Premissas!$B$12,A296-1)</f>
        <v>55427</v>
      </c>
      <c r="E296" s="28" t="n">
        <f aca="false">EDATE(D296,Premissas!$B$13)</f>
        <v>55550</v>
      </c>
      <c r="F296" s="18" t="n">
        <f aca="false">INDEX(Premissas!$B$25:$B$36,C296)*(1-Premissas!$B$19)^(B296-1)</f>
        <v>695556.175777452</v>
      </c>
      <c r="G296" s="19" t="n">
        <f aca="false">INDEX(Premissas!$C$25:$C$36,C296)*(1+Premissas!$B$18)^(B296-1)*(1-Premissas!$B$19)^(B296-1)</f>
        <v>1609056.21156141</v>
      </c>
    </row>
    <row r="297" customFormat="false" ht="15" hidden="false" customHeight="true" outlineLevel="0" collapsed="false">
      <c r="A297" s="27" t="n">
        <v>295</v>
      </c>
      <c r="B297" s="27" t="n">
        <f aca="false">ROUNDUP(A297/12,0)</f>
        <v>25</v>
      </c>
      <c r="C297" s="27" t="n">
        <f aca="false">MOD(A297-1,12)+1</f>
        <v>7</v>
      </c>
      <c r="D297" s="28" t="n">
        <f aca="false">EDATE(Premissas!$B$12,A297-1)</f>
        <v>55458</v>
      </c>
      <c r="E297" s="28" t="n">
        <f aca="false">EDATE(D297,Premissas!$B$13)</f>
        <v>55579</v>
      </c>
      <c r="F297" s="18" t="n">
        <f aca="false">INDEX(Premissas!$B$25:$B$36,C297)*(1-Premissas!$B$19)^(B297-1)</f>
        <v>764913.862615824</v>
      </c>
      <c r="G297" s="19" t="n">
        <f aca="false">INDEX(Premissas!$C$25:$C$36,C297)*(1+Premissas!$B$18)^(B297-1)*(1-Premissas!$B$19)^(B297-1)</f>
        <v>1769503.95210814</v>
      </c>
    </row>
    <row r="298" customFormat="false" ht="15" hidden="false" customHeight="true" outlineLevel="0" collapsed="false">
      <c r="A298" s="27" t="n">
        <v>296</v>
      </c>
      <c r="B298" s="27" t="n">
        <f aca="false">ROUNDUP(A298/12,0)</f>
        <v>25</v>
      </c>
      <c r="C298" s="27" t="n">
        <f aca="false">MOD(A298-1,12)+1</f>
        <v>8</v>
      </c>
      <c r="D298" s="28" t="n">
        <f aca="false">EDATE(Premissas!$B$12,A298-1)</f>
        <v>55488</v>
      </c>
      <c r="E298" s="28" t="n">
        <f aca="false">EDATE(D298,Premissas!$B$13)</f>
        <v>55610</v>
      </c>
      <c r="F298" s="18" t="n">
        <f aca="false">INDEX(Premissas!$B$25:$B$36,C298)*(1-Premissas!$B$19)^(B298-1)</f>
        <v>850757.709062962</v>
      </c>
      <c r="G298" s="19" t="n">
        <f aca="false">INDEX(Premissas!$C$25:$C$36,C298)*(1+Premissas!$B$18)^(B298-1)*(1-Premissas!$B$19)^(B298-1)</f>
        <v>1968089.74454352</v>
      </c>
    </row>
    <row r="299" customFormat="false" ht="15" hidden="false" customHeight="true" outlineLevel="0" collapsed="false">
      <c r="A299" s="27" t="n">
        <v>297</v>
      </c>
      <c r="B299" s="27" t="n">
        <f aca="false">ROUNDUP(A299/12,0)</f>
        <v>25</v>
      </c>
      <c r="C299" s="27" t="n">
        <f aca="false">MOD(A299-1,12)+1</f>
        <v>9</v>
      </c>
      <c r="D299" s="28" t="n">
        <f aca="false">EDATE(Premissas!$B$12,A299-1)</f>
        <v>55519</v>
      </c>
      <c r="E299" s="28" t="n">
        <f aca="false">EDATE(D299,Premissas!$B$13)</f>
        <v>55640</v>
      </c>
      <c r="F299" s="18" t="n">
        <f aca="false">INDEX(Premissas!$B$25:$B$36,C299)*(1-Premissas!$B$19)^(B299-1)</f>
        <v>819639.943151317</v>
      </c>
      <c r="G299" s="19" t="n">
        <f aca="false">INDEX(Premissas!$C$25:$C$36,C299)*(1+Premissas!$B$18)^(B299-1)*(1-Premissas!$B$19)^(B299-1)</f>
        <v>1896103.84854586</v>
      </c>
    </row>
    <row r="300" customFormat="false" ht="15" hidden="false" customHeight="true" outlineLevel="0" collapsed="false">
      <c r="A300" s="27" t="n">
        <v>298</v>
      </c>
      <c r="B300" s="27" t="n">
        <f aca="false">ROUNDUP(A300/12,0)</f>
        <v>25</v>
      </c>
      <c r="C300" s="27" t="n">
        <f aca="false">MOD(A300-1,12)+1</f>
        <v>10</v>
      </c>
      <c r="D300" s="28" t="n">
        <f aca="false">EDATE(Premissas!$B$12,A300-1)</f>
        <v>55550</v>
      </c>
      <c r="E300" s="28" t="n">
        <f aca="false">EDATE(D300,Premissas!$B$13)</f>
        <v>55671</v>
      </c>
      <c r="F300" s="18" t="n">
        <f aca="false">INDEX(Premissas!$B$25:$B$36,C300)*(1-Premissas!$B$19)^(B300-1)</f>
        <v>780752.045768316</v>
      </c>
      <c r="G300" s="19" t="n">
        <f aca="false">INDEX(Premissas!$C$25:$C$36,C300)*(1+Premissas!$B$18)^(B300-1)*(1-Premissas!$B$19)^(B300-1)</f>
        <v>1806143.01573643</v>
      </c>
    </row>
    <row r="301" customFormat="false" ht="15" hidden="false" customHeight="true" outlineLevel="0" collapsed="false">
      <c r="A301" s="27" t="n">
        <v>299</v>
      </c>
      <c r="B301" s="27" t="n">
        <f aca="false">ROUNDUP(A301/12,0)</f>
        <v>25</v>
      </c>
      <c r="C301" s="27" t="n">
        <f aca="false">MOD(A301-1,12)+1</f>
        <v>11</v>
      </c>
      <c r="D301" s="28" t="n">
        <f aca="false">EDATE(Premissas!$B$12,A301-1)</f>
        <v>55579</v>
      </c>
      <c r="E301" s="28" t="n">
        <f aca="false">EDATE(D301,Premissas!$B$13)</f>
        <v>55701</v>
      </c>
      <c r="F301" s="18" t="n">
        <f aca="false">INDEX(Premissas!$B$25:$B$36,C301)*(1-Premissas!$B$19)^(B301-1)</f>
        <v>663611.681283664</v>
      </c>
      <c r="G301" s="19" t="n">
        <f aca="false">INDEX(Premissas!$C$25:$C$36,C301)*(1+Premissas!$B$18)^(B301-1)*(1-Premissas!$B$19)^(B301-1)</f>
        <v>1535157.81330053</v>
      </c>
    </row>
    <row r="302" customFormat="false" ht="15" hidden="false" customHeight="true" outlineLevel="0" collapsed="false">
      <c r="A302" s="27" t="n">
        <v>300</v>
      </c>
      <c r="B302" s="27" t="n">
        <f aca="false">ROUNDUP(A302/12,0)</f>
        <v>25</v>
      </c>
      <c r="C302" s="27" t="n">
        <f aca="false">MOD(A302-1,12)+1</f>
        <v>12</v>
      </c>
      <c r="D302" s="28" t="n">
        <f aca="false">EDATE(Premissas!$B$12,A302-1)</f>
        <v>55610</v>
      </c>
      <c r="E302" s="28" t="n">
        <f aca="false">EDATE(D302,Premissas!$B$13)</f>
        <v>55732</v>
      </c>
      <c r="F302" s="18" t="n">
        <f aca="false">INDEX(Premissas!$B$25:$B$36,C302)*(1-Premissas!$B$19)^(B302-1)</f>
        <v>748796.379266662</v>
      </c>
      <c r="G302" s="19" t="n">
        <f aca="false">INDEX(Premissas!$C$25:$C$36,C302)*(1+Premissas!$B$18)^(B302-1)*(1-Premissas!$B$19)^(B302-1)</f>
        <v>1732218.77285037</v>
      </c>
    </row>
    <row r="303" customFormat="false" ht="15" hidden="false" customHeight="true" outlineLevel="0" collapsed="false">
      <c r="A303" s="29" t="n">
        <v>301</v>
      </c>
      <c r="B303" s="29" t="n">
        <f aca="false">ROUNDUP(A303/12,0)</f>
        <v>26</v>
      </c>
      <c r="C303" s="29" t="n">
        <f aca="false">MOD(A303-1,12)+1</f>
        <v>1</v>
      </c>
      <c r="D303" s="30" t="n">
        <f aca="false">EDATE(Premissas!$B$12,A303-1)</f>
        <v>55640</v>
      </c>
      <c r="E303" s="30" t="n">
        <f aca="false">EDATE(D303,Premissas!$B$13)</f>
        <v>55763</v>
      </c>
      <c r="F303" s="31" t="n">
        <f aca="false">INDEX(Premissas!$B$25:$B$36,C303)*(1-Premissas!$B$19)^(B303-1)</f>
        <v>761382.018528868</v>
      </c>
      <c r="G303" s="32" t="n">
        <f aca="false">INDEX(Premissas!$C$25:$C$36,C303)*(1+Premissas!$B$18)^(B303-1)*(1-Premissas!$B$19)^(B303-1)</f>
        <v>1858206.95285474</v>
      </c>
    </row>
    <row r="304" customFormat="false" ht="15" hidden="false" customHeight="true" outlineLevel="0" collapsed="false">
      <c r="A304" s="29" t="n">
        <v>302</v>
      </c>
      <c r="B304" s="29" t="n">
        <f aca="false">ROUNDUP(A304/12,0)</f>
        <v>26</v>
      </c>
      <c r="C304" s="29" t="n">
        <f aca="false">MOD(A304-1,12)+1</f>
        <v>2</v>
      </c>
      <c r="D304" s="30" t="n">
        <f aca="false">EDATE(Premissas!$B$12,A304-1)</f>
        <v>55671</v>
      </c>
      <c r="E304" s="30" t="n">
        <f aca="false">EDATE(D304,Premissas!$B$13)</f>
        <v>55793</v>
      </c>
      <c r="F304" s="31" t="n">
        <f aca="false">INDEX(Premissas!$B$25:$B$36,C304)*(1-Premissas!$B$19)^(B304-1)</f>
        <v>777444.852139549</v>
      </c>
      <c r="G304" s="32" t="n">
        <f aca="false">INDEX(Premissas!$C$25:$C$36,C304)*(1+Premissas!$B$18)^(B304-1)*(1-Premissas!$B$19)^(B304-1)</f>
        <v>1897409.44039915</v>
      </c>
    </row>
    <row r="305" customFormat="false" ht="15" hidden="false" customHeight="true" outlineLevel="0" collapsed="false">
      <c r="A305" s="29" t="n">
        <v>303</v>
      </c>
      <c r="B305" s="29" t="n">
        <f aca="false">ROUNDUP(A305/12,0)</f>
        <v>26</v>
      </c>
      <c r="C305" s="29" t="n">
        <f aca="false">MOD(A305-1,12)+1</f>
        <v>3</v>
      </c>
      <c r="D305" s="30" t="n">
        <f aca="false">EDATE(Premissas!$B$12,A305-1)</f>
        <v>55701</v>
      </c>
      <c r="E305" s="30" t="n">
        <f aca="false">EDATE(D305,Premissas!$B$13)</f>
        <v>55824</v>
      </c>
      <c r="F305" s="31" t="n">
        <f aca="false">INDEX(Premissas!$B$25:$B$36,C305)*(1-Premissas!$B$19)^(B305-1)</f>
        <v>745226.550352959</v>
      </c>
      <c r="G305" s="32" t="n">
        <f aca="false">INDEX(Premissas!$C$25:$C$36,C305)*(1+Premissas!$B$18)^(B305-1)*(1-Premissas!$B$19)^(B305-1)</f>
        <v>1818778.38406729</v>
      </c>
    </row>
    <row r="306" customFormat="false" ht="15" hidden="false" customHeight="true" outlineLevel="0" collapsed="false">
      <c r="A306" s="29" t="n">
        <v>304</v>
      </c>
      <c r="B306" s="29" t="n">
        <f aca="false">ROUNDUP(A306/12,0)</f>
        <v>26</v>
      </c>
      <c r="C306" s="29" t="n">
        <f aca="false">MOD(A306-1,12)+1</f>
        <v>4</v>
      </c>
      <c r="D306" s="30" t="n">
        <f aca="false">EDATE(Premissas!$B$12,A306-1)</f>
        <v>55732</v>
      </c>
      <c r="E306" s="30" t="n">
        <f aca="false">EDATE(D306,Premissas!$B$13)</f>
        <v>55854</v>
      </c>
      <c r="F306" s="31" t="n">
        <f aca="false">INDEX(Premissas!$B$25:$B$36,C306)*(1-Premissas!$B$19)^(B306-1)</f>
        <v>745415.524866025</v>
      </c>
      <c r="G306" s="32" t="n">
        <f aca="false">INDEX(Premissas!$C$25:$C$36,C306)*(1+Premissas!$B$18)^(B306-1)*(1-Premissas!$B$19)^(B306-1)</f>
        <v>1819239.5898031</v>
      </c>
    </row>
    <row r="307" customFormat="false" ht="15" hidden="false" customHeight="true" outlineLevel="0" collapsed="false">
      <c r="A307" s="29" t="n">
        <v>305</v>
      </c>
      <c r="B307" s="29" t="n">
        <f aca="false">ROUNDUP(A307/12,0)</f>
        <v>26</v>
      </c>
      <c r="C307" s="29" t="n">
        <f aca="false">MOD(A307-1,12)+1</f>
        <v>5</v>
      </c>
      <c r="D307" s="30" t="n">
        <f aca="false">EDATE(Premissas!$B$12,A307-1)</f>
        <v>55763</v>
      </c>
      <c r="E307" s="30" t="n">
        <f aca="false">EDATE(D307,Premissas!$B$13)</f>
        <v>55885</v>
      </c>
      <c r="F307" s="31" t="n">
        <f aca="false">INDEX(Premissas!$B$25:$B$36,C307)*(1-Premissas!$B$19)^(B307-1)</f>
        <v>732643.071012273</v>
      </c>
      <c r="G307" s="32" t="n">
        <f aca="false">INDEX(Premissas!$C$25:$C$36,C307)*(1+Premissas!$B$18)^(B307-1)*(1-Premissas!$B$19)^(B307-1)</f>
        <v>1788067.50801173</v>
      </c>
    </row>
    <row r="308" customFormat="false" ht="15" hidden="false" customHeight="true" outlineLevel="0" collapsed="false">
      <c r="A308" s="29" t="n">
        <v>306</v>
      </c>
      <c r="B308" s="29" t="n">
        <f aca="false">ROUNDUP(A308/12,0)</f>
        <v>26</v>
      </c>
      <c r="C308" s="29" t="n">
        <f aca="false">MOD(A308-1,12)+1</f>
        <v>6</v>
      </c>
      <c r="D308" s="30" t="n">
        <f aca="false">EDATE(Premissas!$B$12,A308-1)</f>
        <v>55793</v>
      </c>
      <c r="E308" s="30" t="n">
        <f aca="false">EDATE(D308,Premissas!$B$13)</f>
        <v>55916</v>
      </c>
      <c r="F308" s="31" t="n">
        <f aca="false">INDEX(Premissas!$B$25:$B$36,C308)*(1-Premissas!$B$19)^(B308-1)</f>
        <v>692078.394898565</v>
      </c>
      <c r="G308" s="32" t="n">
        <f aca="false">INDEX(Premissas!$C$25:$C$36,C308)*(1+Premissas!$B$18)^(B308-1)*(1-Premissas!$B$19)^(B308-1)</f>
        <v>1689066.5316813</v>
      </c>
    </row>
    <row r="309" customFormat="false" ht="15" hidden="false" customHeight="true" outlineLevel="0" collapsed="false">
      <c r="A309" s="29" t="n">
        <v>307</v>
      </c>
      <c r="B309" s="29" t="n">
        <f aca="false">ROUNDUP(A309/12,0)</f>
        <v>26</v>
      </c>
      <c r="C309" s="29" t="n">
        <f aca="false">MOD(A309-1,12)+1</f>
        <v>7</v>
      </c>
      <c r="D309" s="30" t="n">
        <f aca="false">EDATE(Premissas!$B$12,A309-1)</f>
        <v>55824</v>
      </c>
      <c r="E309" s="30" t="n">
        <f aca="false">EDATE(D309,Premissas!$B$13)</f>
        <v>55944</v>
      </c>
      <c r="F309" s="31" t="n">
        <f aca="false">INDEX(Premissas!$B$25:$B$36,C309)*(1-Premissas!$B$19)^(B309-1)</f>
        <v>761089.293302745</v>
      </c>
      <c r="G309" s="32" t="n">
        <f aca="false">INDEX(Premissas!$C$25:$C$36,C309)*(1+Premissas!$B$18)^(B309-1)*(1-Premissas!$B$19)^(B309-1)</f>
        <v>1857492.53612671</v>
      </c>
    </row>
    <row r="310" customFormat="false" ht="15" hidden="false" customHeight="true" outlineLevel="0" collapsed="false">
      <c r="A310" s="29" t="n">
        <v>308</v>
      </c>
      <c r="B310" s="29" t="n">
        <f aca="false">ROUNDUP(A310/12,0)</f>
        <v>26</v>
      </c>
      <c r="C310" s="29" t="n">
        <f aca="false">MOD(A310-1,12)+1</f>
        <v>8</v>
      </c>
      <c r="D310" s="30" t="n">
        <f aca="false">EDATE(Premissas!$B$12,A310-1)</f>
        <v>55854</v>
      </c>
      <c r="E310" s="30" t="n">
        <f aca="false">EDATE(D310,Premissas!$B$13)</f>
        <v>55975</v>
      </c>
      <c r="F310" s="31" t="n">
        <f aca="false">INDEX(Premissas!$B$25:$B$36,C310)*(1-Premissas!$B$19)^(B310-1)</f>
        <v>846503.920517647</v>
      </c>
      <c r="G310" s="32" t="n">
        <f aca="false">INDEX(Premissas!$C$25:$C$36,C310)*(1+Premissas!$B$18)^(B310-1)*(1-Premissas!$B$19)^(B310-1)</f>
        <v>2065953.00709095</v>
      </c>
    </row>
    <row r="311" customFormat="false" ht="15" hidden="false" customHeight="true" outlineLevel="0" collapsed="false">
      <c r="A311" s="29" t="n">
        <v>309</v>
      </c>
      <c r="B311" s="29" t="n">
        <f aca="false">ROUNDUP(A311/12,0)</f>
        <v>26</v>
      </c>
      <c r="C311" s="29" t="n">
        <f aca="false">MOD(A311-1,12)+1</f>
        <v>9</v>
      </c>
      <c r="D311" s="30" t="n">
        <f aca="false">EDATE(Premissas!$B$12,A311-1)</f>
        <v>55885</v>
      </c>
      <c r="E311" s="30" t="n">
        <f aca="false">EDATE(D311,Premissas!$B$13)</f>
        <v>56005</v>
      </c>
      <c r="F311" s="31" t="n">
        <f aca="false">INDEX(Premissas!$B$25:$B$36,C311)*(1-Premissas!$B$19)^(B311-1)</f>
        <v>815541.74343556</v>
      </c>
      <c r="G311" s="32" t="n">
        <f aca="false">INDEX(Premissas!$C$25:$C$36,C311)*(1+Premissas!$B$18)^(B311-1)*(1-Premissas!$B$19)^(B311-1)</f>
        <v>1990387.6124148</v>
      </c>
    </row>
    <row r="312" customFormat="false" ht="15" hidden="false" customHeight="true" outlineLevel="0" collapsed="false">
      <c r="A312" s="29" t="n">
        <v>310</v>
      </c>
      <c r="B312" s="29" t="n">
        <f aca="false">ROUNDUP(A312/12,0)</f>
        <v>26</v>
      </c>
      <c r="C312" s="29" t="n">
        <f aca="false">MOD(A312-1,12)+1</f>
        <v>10</v>
      </c>
      <c r="D312" s="30" t="n">
        <f aca="false">EDATE(Premissas!$B$12,A312-1)</f>
        <v>55916</v>
      </c>
      <c r="E312" s="30" t="n">
        <f aca="false">EDATE(D312,Premissas!$B$13)</f>
        <v>56036</v>
      </c>
      <c r="F312" s="31" t="n">
        <f aca="false">INDEX(Premissas!$B$25:$B$36,C312)*(1-Premissas!$B$19)^(B312-1)</f>
        <v>776848.285539475</v>
      </c>
      <c r="G312" s="32" t="n">
        <f aca="false">INDEX(Premissas!$C$25:$C$36,C312)*(1+Premissas!$B$18)^(B312-1)*(1-Premissas!$B$19)^(B312-1)</f>
        <v>1895953.47719393</v>
      </c>
    </row>
    <row r="313" customFormat="false" ht="15" hidden="false" customHeight="true" outlineLevel="0" collapsed="false">
      <c r="A313" s="29" t="n">
        <v>311</v>
      </c>
      <c r="B313" s="29" t="n">
        <f aca="false">ROUNDUP(A313/12,0)</f>
        <v>26</v>
      </c>
      <c r="C313" s="29" t="n">
        <f aca="false">MOD(A313-1,12)+1</f>
        <v>11</v>
      </c>
      <c r="D313" s="30" t="n">
        <f aca="false">EDATE(Premissas!$B$12,A313-1)</f>
        <v>55944</v>
      </c>
      <c r="E313" s="30" t="n">
        <f aca="false">EDATE(D313,Premissas!$B$13)</f>
        <v>56066</v>
      </c>
      <c r="F313" s="31" t="n">
        <f aca="false">INDEX(Premissas!$B$25:$B$36,C313)*(1-Premissas!$B$19)^(B313-1)</f>
        <v>660293.622877246</v>
      </c>
      <c r="G313" s="32" t="n">
        <f aca="false">INDEX(Premissas!$C$25:$C$36,C313)*(1+Premissas!$B$18)^(B313-1)*(1-Premissas!$B$19)^(B313-1)</f>
        <v>1611493.5355669</v>
      </c>
    </row>
    <row r="314" customFormat="false" ht="15" hidden="false" customHeight="true" outlineLevel="0" collapsed="false">
      <c r="A314" s="29" t="n">
        <v>312</v>
      </c>
      <c r="B314" s="29" t="n">
        <f aca="false">ROUNDUP(A314/12,0)</f>
        <v>26</v>
      </c>
      <c r="C314" s="29" t="n">
        <f aca="false">MOD(A314-1,12)+1</f>
        <v>12</v>
      </c>
      <c r="D314" s="30" t="n">
        <f aca="false">EDATE(Premissas!$B$12,A314-1)</f>
        <v>55975</v>
      </c>
      <c r="E314" s="30" t="n">
        <f aca="false">EDATE(D314,Premissas!$B$13)</f>
        <v>56097</v>
      </c>
      <c r="F314" s="31" t="n">
        <f aca="false">INDEX(Premissas!$B$25:$B$36,C314)*(1-Premissas!$B$19)^(B314-1)</f>
        <v>745052.397370328</v>
      </c>
      <c r="G314" s="32" t="n">
        <f aca="false">INDEX(Premissas!$C$25:$C$36,C314)*(1+Premissas!$B$18)^(B314-1)*(1-Premissas!$B$19)^(B314-1)</f>
        <v>1818353.35133036</v>
      </c>
    </row>
    <row r="315" customFormat="false" ht="15" hidden="false" customHeight="true" outlineLevel="0" collapsed="false">
      <c r="A315" s="27" t="n">
        <v>313</v>
      </c>
      <c r="B315" s="27" t="n">
        <f aca="false">ROUNDUP(A315/12,0)</f>
        <v>27</v>
      </c>
      <c r="C315" s="27" t="n">
        <f aca="false">MOD(A315-1,12)+1</f>
        <v>1</v>
      </c>
      <c r="D315" s="28" t="n">
        <f aca="false">EDATE(Premissas!$B$12,A315-1)</f>
        <v>56005</v>
      </c>
      <c r="E315" s="28" t="n">
        <f aca="false">EDATE(D315,Premissas!$B$13)</f>
        <v>56128</v>
      </c>
      <c r="F315" s="18" t="n">
        <f aca="false">INDEX(Premissas!$B$25:$B$36,C315)*(1-Premissas!$B$19)^(B315-1)</f>
        <v>757575.108436224</v>
      </c>
      <c r="G315" s="19" t="n">
        <f aca="false">INDEX(Premissas!$C$25:$C$36,C315)*(1+Premissas!$B$18)^(B315-1)*(1-Premissas!$B$19)^(B315-1)</f>
        <v>1950606.29358545</v>
      </c>
    </row>
    <row r="316" customFormat="false" ht="15" hidden="false" customHeight="true" outlineLevel="0" collapsed="false">
      <c r="A316" s="27" t="n">
        <v>314</v>
      </c>
      <c r="B316" s="27" t="n">
        <f aca="false">ROUNDUP(A316/12,0)</f>
        <v>27</v>
      </c>
      <c r="C316" s="27" t="n">
        <f aca="false">MOD(A316-1,12)+1</f>
        <v>2</v>
      </c>
      <c r="D316" s="28" t="n">
        <f aca="false">EDATE(Premissas!$B$12,A316-1)</f>
        <v>56036</v>
      </c>
      <c r="E316" s="28" t="n">
        <f aca="false">EDATE(D316,Premissas!$B$13)</f>
        <v>56158</v>
      </c>
      <c r="F316" s="18" t="n">
        <f aca="false">INDEX(Premissas!$B$25:$B$36,C316)*(1-Premissas!$B$19)^(B316-1)</f>
        <v>773557.627878851</v>
      </c>
      <c r="G316" s="19" t="n">
        <f aca="false">INDEX(Premissas!$C$25:$C$36,C316)*(1+Premissas!$B$18)^(B316-1)*(1-Premissas!$B$19)^(B316-1)</f>
        <v>1991758.124823</v>
      </c>
    </row>
    <row r="317" customFormat="false" ht="15" hidden="false" customHeight="true" outlineLevel="0" collapsed="false">
      <c r="A317" s="27" t="n">
        <v>315</v>
      </c>
      <c r="B317" s="27" t="n">
        <f aca="false">ROUNDUP(A317/12,0)</f>
        <v>27</v>
      </c>
      <c r="C317" s="27" t="n">
        <f aca="false">MOD(A317-1,12)+1</f>
        <v>3</v>
      </c>
      <c r="D317" s="28" t="n">
        <f aca="false">EDATE(Premissas!$B$12,A317-1)</f>
        <v>56066</v>
      </c>
      <c r="E317" s="28" t="n">
        <f aca="false">EDATE(D317,Premissas!$B$13)</f>
        <v>56189</v>
      </c>
      <c r="F317" s="18" t="n">
        <f aca="false">INDEX(Premissas!$B$25:$B$36,C317)*(1-Premissas!$B$19)^(B317-1)</f>
        <v>741500.417601194</v>
      </c>
      <c r="G317" s="19" t="n">
        <f aca="false">INDEX(Premissas!$C$25:$C$36,C317)*(1+Premissas!$B$18)^(B317-1)*(1-Premissas!$B$19)^(B317-1)</f>
        <v>1909217.13921503</v>
      </c>
    </row>
    <row r="318" customFormat="false" ht="15" hidden="false" customHeight="true" outlineLevel="0" collapsed="false">
      <c r="A318" s="27" t="n">
        <v>316</v>
      </c>
      <c r="B318" s="27" t="n">
        <f aca="false">ROUNDUP(A318/12,0)</f>
        <v>27</v>
      </c>
      <c r="C318" s="27" t="n">
        <f aca="false">MOD(A318-1,12)+1</f>
        <v>4</v>
      </c>
      <c r="D318" s="28" t="n">
        <f aca="false">EDATE(Premissas!$B$12,A318-1)</f>
        <v>56097</v>
      </c>
      <c r="E318" s="28" t="n">
        <f aca="false">EDATE(D318,Premissas!$B$13)</f>
        <v>56219</v>
      </c>
      <c r="F318" s="18" t="n">
        <f aca="false">INDEX(Premissas!$B$25:$B$36,C318)*(1-Premissas!$B$19)^(B318-1)</f>
        <v>741688.447241695</v>
      </c>
      <c r="G318" s="19" t="n">
        <f aca="false">INDEX(Premissas!$C$25:$C$36,C318)*(1+Premissas!$B$18)^(B318-1)*(1-Premissas!$B$19)^(B318-1)</f>
        <v>1909701.27840606</v>
      </c>
    </row>
    <row r="319" customFormat="false" ht="15" hidden="false" customHeight="true" outlineLevel="0" collapsed="false">
      <c r="A319" s="27" t="n">
        <v>317</v>
      </c>
      <c r="B319" s="27" t="n">
        <f aca="false">ROUNDUP(A319/12,0)</f>
        <v>27</v>
      </c>
      <c r="C319" s="27" t="n">
        <f aca="false">MOD(A319-1,12)+1</f>
        <v>5</v>
      </c>
      <c r="D319" s="28" t="n">
        <f aca="false">EDATE(Premissas!$B$12,A319-1)</f>
        <v>56128</v>
      </c>
      <c r="E319" s="28" t="n">
        <f aca="false">EDATE(D319,Premissas!$B$13)</f>
        <v>56250</v>
      </c>
      <c r="F319" s="18" t="n">
        <f aca="false">INDEX(Premissas!$B$25:$B$36,C319)*(1-Premissas!$B$19)^(B319-1)</f>
        <v>728979.855657212</v>
      </c>
      <c r="G319" s="19" t="n">
        <f aca="false">INDEX(Premissas!$C$25:$C$36,C319)*(1+Premissas!$B$18)^(B319-1)*(1-Premissas!$B$19)^(B319-1)</f>
        <v>1876979.16484762</v>
      </c>
    </row>
    <row r="320" customFormat="false" ht="15" hidden="false" customHeight="true" outlineLevel="0" collapsed="false">
      <c r="A320" s="27" t="n">
        <v>318</v>
      </c>
      <c r="B320" s="27" t="n">
        <f aca="false">ROUNDUP(A320/12,0)</f>
        <v>27</v>
      </c>
      <c r="C320" s="27" t="n">
        <f aca="false">MOD(A320-1,12)+1</f>
        <v>6</v>
      </c>
      <c r="D320" s="28" t="n">
        <f aca="false">EDATE(Premissas!$B$12,A320-1)</f>
        <v>56158</v>
      </c>
      <c r="E320" s="28" t="n">
        <f aca="false">EDATE(D320,Premissas!$B$13)</f>
        <v>56281</v>
      </c>
      <c r="F320" s="18" t="n">
        <f aca="false">INDEX(Premissas!$B$25:$B$36,C320)*(1-Premissas!$B$19)^(B320-1)</f>
        <v>688618.002924072</v>
      </c>
      <c r="G320" s="19" t="n">
        <f aca="false">INDEX(Premissas!$C$25:$C$36,C320)*(1+Premissas!$B$18)^(B320-1)*(1-Premissas!$B$19)^(B320-1)</f>
        <v>1773055.36496915</v>
      </c>
    </row>
    <row r="321" customFormat="false" ht="15" hidden="false" customHeight="true" outlineLevel="0" collapsed="false">
      <c r="A321" s="27" t="n">
        <v>319</v>
      </c>
      <c r="B321" s="27" t="n">
        <f aca="false">ROUNDUP(A321/12,0)</f>
        <v>27</v>
      </c>
      <c r="C321" s="27" t="n">
        <f aca="false">MOD(A321-1,12)+1</f>
        <v>7</v>
      </c>
      <c r="D321" s="28" t="n">
        <f aca="false">EDATE(Premissas!$B$12,A321-1)</f>
        <v>56189</v>
      </c>
      <c r="E321" s="28" t="n">
        <f aca="false">EDATE(D321,Premissas!$B$13)</f>
        <v>56309</v>
      </c>
      <c r="F321" s="18" t="n">
        <f aca="false">INDEX(Premissas!$B$25:$B$36,C321)*(1-Premissas!$B$19)^(B321-1)</f>
        <v>757283.846836231</v>
      </c>
      <c r="G321" s="19" t="n">
        <f aca="false">INDEX(Premissas!$C$25:$C$36,C321)*(1+Premissas!$B$18)^(B321-1)*(1-Premissas!$B$19)^(B321-1)</f>
        <v>1949856.35248561</v>
      </c>
    </row>
    <row r="322" customFormat="false" ht="15" hidden="false" customHeight="true" outlineLevel="0" collapsed="false">
      <c r="A322" s="27" t="n">
        <v>320</v>
      </c>
      <c r="B322" s="27" t="n">
        <f aca="false">ROUNDUP(A322/12,0)</f>
        <v>27</v>
      </c>
      <c r="C322" s="27" t="n">
        <f aca="false">MOD(A322-1,12)+1</f>
        <v>8</v>
      </c>
      <c r="D322" s="28" t="n">
        <f aca="false">EDATE(Premissas!$B$12,A322-1)</f>
        <v>56219</v>
      </c>
      <c r="E322" s="28" t="n">
        <f aca="false">EDATE(D322,Premissas!$B$13)</f>
        <v>56340</v>
      </c>
      <c r="F322" s="18" t="n">
        <f aca="false">INDEX(Premissas!$B$25:$B$36,C322)*(1-Premissas!$B$19)^(B322-1)</f>
        <v>842271.400915059</v>
      </c>
      <c r="G322" s="19" t="n">
        <f aca="false">INDEX(Premissas!$C$25:$C$36,C322)*(1+Premissas!$B$18)^(B322-1)*(1-Premissas!$B$19)^(B322-1)</f>
        <v>2168682.52036855</v>
      </c>
    </row>
    <row r="323" customFormat="false" ht="15" hidden="false" customHeight="true" outlineLevel="0" collapsed="false">
      <c r="A323" s="27" t="n">
        <v>321</v>
      </c>
      <c r="B323" s="27" t="n">
        <f aca="false">ROUNDUP(A323/12,0)</f>
        <v>27</v>
      </c>
      <c r="C323" s="27" t="n">
        <f aca="false">MOD(A323-1,12)+1</f>
        <v>9</v>
      </c>
      <c r="D323" s="28" t="n">
        <f aca="false">EDATE(Premissas!$B$12,A323-1)</f>
        <v>56250</v>
      </c>
      <c r="E323" s="28" t="n">
        <f aca="false">EDATE(D323,Premissas!$B$13)</f>
        <v>56370</v>
      </c>
      <c r="F323" s="18" t="n">
        <f aca="false">INDEX(Premissas!$B$25:$B$36,C323)*(1-Premissas!$B$19)^(B323-1)</f>
        <v>811464.034718383</v>
      </c>
      <c r="G323" s="19" t="n">
        <f aca="false">INDEX(Premissas!$C$25:$C$36,C323)*(1+Premissas!$B$18)^(B323-1)*(1-Premissas!$B$19)^(B323-1)</f>
        <v>2089359.63644213</v>
      </c>
    </row>
    <row r="324" customFormat="false" ht="15" hidden="false" customHeight="true" outlineLevel="0" collapsed="false">
      <c r="A324" s="27" t="n">
        <v>322</v>
      </c>
      <c r="B324" s="27" t="n">
        <f aca="false">ROUNDUP(A324/12,0)</f>
        <v>27</v>
      </c>
      <c r="C324" s="27" t="n">
        <f aca="false">MOD(A324-1,12)+1</f>
        <v>10</v>
      </c>
      <c r="D324" s="28" t="n">
        <f aca="false">EDATE(Premissas!$B$12,A324-1)</f>
        <v>56281</v>
      </c>
      <c r="E324" s="28" t="n">
        <f aca="false">EDATE(D324,Premissas!$B$13)</f>
        <v>56401</v>
      </c>
      <c r="F324" s="18" t="n">
        <f aca="false">INDEX(Premissas!$B$25:$B$36,C324)*(1-Premissas!$B$19)^(B324-1)</f>
        <v>772964.044111777</v>
      </c>
      <c r="G324" s="19" t="n">
        <f aca="false">INDEX(Premissas!$C$25:$C$36,C324)*(1+Premissas!$B$18)^(B324-1)*(1-Premissas!$B$19)^(B324-1)</f>
        <v>1990229.7638474</v>
      </c>
    </row>
    <row r="325" customFormat="false" ht="15" hidden="false" customHeight="true" outlineLevel="0" collapsed="false">
      <c r="A325" s="27" t="n">
        <v>323</v>
      </c>
      <c r="B325" s="27" t="n">
        <f aca="false">ROUNDUP(A325/12,0)</f>
        <v>27</v>
      </c>
      <c r="C325" s="27" t="n">
        <f aca="false">MOD(A325-1,12)+1</f>
        <v>11</v>
      </c>
      <c r="D325" s="28" t="n">
        <f aca="false">EDATE(Premissas!$B$12,A325-1)</f>
        <v>56309</v>
      </c>
      <c r="E325" s="28" t="n">
        <f aca="false">EDATE(D325,Premissas!$B$13)</f>
        <v>56431</v>
      </c>
      <c r="F325" s="18" t="n">
        <f aca="false">INDEX(Premissas!$B$25:$B$36,C325)*(1-Premissas!$B$19)^(B325-1)</f>
        <v>656992.15476286</v>
      </c>
      <c r="G325" s="19" t="n">
        <f aca="false">INDEX(Premissas!$C$25:$C$36,C325)*(1+Premissas!$B$18)^(B325-1)*(1-Premissas!$B$19)^(B325-1)</f>
        <v>1691625.05162296</v>
      </c>
    </row>
    <row r="326" customFormat="false" ht="15" hidden="false" customHeight="true" outlineLevel="0" collapsed="false">
      <c r="A326" s="27" t="n">
        <v>324</v>
      </c>
      <c r="B326" s="27" t="n">
        <f aca="false">ROUNDUP(A326/12,0)</f>
        <v>27</v>
      </c>
      <c r="C326" s="27" t="n">
        <f aca="false">MOD(A326-1,12)+1</f>
        <v>12</v>
      </c>
      <c r="D326" s="28" t="n">
        <f aca="false">EDATE(Premissas!$B$12,A326-1)</f>
        <v>56340</v>
      </c>
      <c r="E326" s="28" t="n">
        <f aca="false">EDATE(D326,Premissas!$B$13)</f>
        <v>56462</v>
      </c>
      <c r="F326" s="18" t="n">
        <f aca="false">INDEX(Premissas!$B$25:$B$36,C326)*(1-Premissas!$B$19)^(B326-1)</f>
        <v>741327.135383477</v>
      </c>
      <c r="G326" s="19" t="n">
        <f aca="false">INDEX(Premissas!$C$25:$C$36,C326)*(1+Premissas!$B$18)^(B326-1)*(1-Premissas!$B$19)^(B326-1)</f>
        <v>1908770.97172526</v>
      </c>
    </row>
    <row r="327" customFormat="false" ht="15" hidden="false" customHeight="true" outlineLevel="0" collapsed="false">
      <c r="A327" s="29" t="n">
        <v>325</v>
      </c>
      <c r="B327" s="29" t="n">
        <f aca="false">ROUNDUP(A327/12,0)</f>
        <v>28</v>
      </c>
      <c r="C327" s="29" t="n">
        <f aca="false">MOD(A327-1,12)+1</f>
        <v>1</v>
      </c>
      <c r="D327" s="30" t="n">
        <f aca="false">EDATE(Premissas!$B$12,A327-1)</f>
        <v>56370</v>
      </c>
      <c r="E327" s="30" t="n">
        <f aca="false">EDATE(D327,Premissas!$B$13)</f>
        <v>56493</v>
      </c>
      <c r="F327" s="31" t="n">
        <f aca="false">INDEX(Premissas!$B$25:$B$36,C327)*(1-Premissas!$B$19)^(B327-1)</f>
        <v>753787.232894043</v>
      </c>
      <c r="G327" s="32" t="n">
        <f aca="false">INDEX(Premissas!$C$25:$C$36,C327)*(1+Premissas!$B$18)^(B327-1)*(1-Premissas!$B$19)^(B327-1)</f>
        <v>2047600.19153398</v>
      </c>
    </row>
    <row r="328" customFormat="false" ht="15" hidden="false" customHeight="true" outlineLevel="0" collapsed="false">
      <c r="A328" s="29" t="n">
        <v>326</v>
      </c>
      <c r="B328" s="29" t="n">
        <f aca="false">ROUNDUP(A328/12,0)</f>
        <v>28</v>
      </c>
      <c r="C328" s="29" t="n">
        <f aca="false">MOD(A328-1,12)+1</f>
        <v>2</v>
      </c>
      <c r="D328" s="30" t="n">
        <f aca="false">EDATE(Premissas!$B$12,A328-1)</f>
        <v>56401</v>
      </c>
      <c r="E328" s="30" t="n">
        <f aca="false">EDATE(D328,Premissas!$B$13)</f>
        <v>56523</v>
      </c>
      <c r="F328" s="31" t="n">
        <f aca="false">INDEX(Premissas!$B$25:$B$36,C328)*(1-Premissas!$B$19)^(B328-1)</f>
        <v>769689.839739457</v>
      </c>
      <c r="G328" s="32" t="n">
        <f aca="false">INDEX(Premissas!$C$25:$C$36,C328)*(1+Premissas!$B$18)^(B328-1)*(1-Premissas!$B$19)^(B328-1)</f>
        <v>2090798.29757982</v>
      </c>
    </row>
    <row r="329" customFormat="false" ht="15" hidden="false" customHeight="true" outlineLevel="0" collapsed="false">
      <c r="A329" s="29" t="n">
        <v>327</v>
      </c>
      <c r="B329" s="29" t="n">
        <f aca="false">ROUNDUP(A329/12,0)</f>
        <v>28</v>
      </c>
      <c r="C329" s="29" t="n">
        <f aca="false">MOD(A329-1,12)+1</f>
        <v>3</v>
      </c>
      <c r="D329" s="30" t="n">
        <f aca="false">EDATE(Premissas!$B$12,A329-1)</f>
        <v>56431</v>
      </c>
      <c r="E329" s="30" t="n">
        <f aca="false">EDATE(D329,Premissas!$B$13)</f>
        <v>56554</v>
      </c>
      <c r="F329" s="31" t="n">
        <f aca="false">INDEX(Premissas!$B$25:$B$36,C329)*(1-Premissas!$B$19)^(B329-1)</f>
        <v>737792.915513188</v>
      </c>
      <c r="G329" s="32" t="n">
        <f aca="false">INDEX(Premissas!$C$25:$C$36,C329)*(1+Premissas!$B$18)^(B329-1)*(1-Premissas!$B$19)^(B329-1)</f>
        <v>2004152.9614625</v>
      </c>
    </row>
    <row r="330" customFormat="false" ht="15" hidden="false" customHeight="true" outlineLevel="0" collapsed="false">
      <c r="A330" s="29" t="n">
        <v>328</v>
      </c>
      <c r="B330" s="29" t="n">
        <f aca="false">ROUNDUP(A330/12,0)</f>
        <v>28</v>
      </c>
      <c r="C330" s="29" t="n">
        <f aca="false">MOD(A330-1,12)+1</f>
        <v>4</v>
      </c>
      <c r="D330" s="30" t="n">
        <f aca="false">EDATE(Premissas!$B$12,A330-1)</f>
        <v>56462</v>
      </c>
      <c r="E330" s="30" t="n">
        <f aca="false">EDATE(D330,Premissas!$B$13)</f>
        <v>56584</v>
      </c>
      <c r="F330" s="31" t="n">
        <f aca="false">INDEX(Premissas!$B$25:$B$36,C330)*(1-Premissas!$B$19)^(B330-1)</f>
        <v>737980.005005487</v>
      </c>
      <c r="G330" s="32" t="n">
        <f aca="false">INDEX(Premissas!$C$25:$C$36,C330)*(1+Premissas!$B$18)^(B330-1)*(1-Premissas!$B$19)^(B330-1)</f>
        <v>2004661.1744748</v>
      </c>
    </row>
    <row r="331" customFormat="false" ht="15" hidden="false" customHeight="true" outlineLevel="0" collapsed="false">
      <c r="A331" s="29" t="n">
        <v>329</v>
      </c>
      <c r="B331" s="29" t="n">
        <f aca="false">ROUNDUP(A331/12,0)</f>
        <v>28</v>
      </c>
      <c r="C331" s="29" t="n">
        <f aca="false">MOD(A331-1,12)+1</f>
        <v>5</v>
      </c>
      <c r="D331" s="30" t="n">
        <f aca="false">EDATE(Premissas!$B$12,A331-1)</f>
        <v>56493</v>
      </c>
      <c r="E331" s="30" t="n">
        <f aca="false">EDATE(D331,Premissas!$B$13)</f>
        <v>56615</v>
      </c>
      <c r="F331" s="31" t="n">
        <f aca="false">INDEX(Premissas!$B$25:$B$36,C331)*(1-Premissas!$B$19)^(B331-1)</f>
        <v>725334.956378926</v>
      </c>
      <c r="G331" s="32" t="n">
        <f aca="false">INDEX(Premissas!$C$25:$C$36,C331)*(1+Premissas!$B$18)^(B331-1)*(1-Premissas!$B$19)^(B331-1)</f>
        <v>1970311.95381967</v>
      </c>
    </row>
    <row r="332" customFormat="false" ht="15" hidden="false" customHeight="true" outlineLevel="0" collapsed="false">
      <c r="A332" s="29" t="n">
        <v>330</v>
      </c>
      <c r="B332" s="29" t="n">
        <f aca="false">ROUNDUP(A332/12,0)</f>
        <v>28</v>
      </c>
      <c r="C332" s="29" t="n">
        <f aca="false">MOD(A332-1,12)+1</f>
        <v>6</v>
      </c>
      <c r="D332" s="30" t="n">
        <f aca="false">EDATE(Premissas!$B$12,A332-1)</f>
        <v>56523</v>
      </c>
      <c r="E332" s="30" t="n">
        <f aca="false">EDATE(D332,Premissas!$B$13)</f>
        <v>56646</v>
      </c>
      <c r="F332" s="31" t="n">
        <f aca="false">INDEX(Premissas!$B$25:$B$36,C332)*(1-Premissas!$B$19)^(B332-1)</f>
        <v>685174.912909452</v>
      </c>
      <c r="G332" s="32" t="n">
        <f aca="false">INDEX(Premissas!$C$25:$C$36,C332)*(1+Premissas!$B$18)^(B332-1)*(1-Premissas!$B$19)^(B332-1)</f>
        <v>1861220.54299225</v>
      </c>
    </row>
    <row r="333" customFormat="false" ht="15" hidden="false" customHeight="true" outlineLevel="0" collapsed="false">
      <c r="A333" s="29" t="n">
        <v>331</v>
      </c>
      <c r="B333" s="29" t="n">
        <f aca="false">ROUNDUP(A333/12,0)</f>
        <v>28</v>
      </c>
      <c r="C333" s="29" t="n">
        <f aca="false">MOD(A333-1,12)+1</f>
        <v>7</v>
      </c>
      <c r="D333" s="30" t="n">
        <f aca="false">EDATE(Premissas!$B$12,A333-1)</f>
        <v>56554</v>
      </c>
      <c r="E333" s="30" t="n">
        <f aca="false">EDATE(D333,Premissas!$B$13)</f>
        <v>56674</v>
      </c>
      <c r="F333" s="31" t="n">
        <f aca="false">INDEX(Premissas!$B$25:$B$36,C333)*(1-Premissas!$B$19)^(B333-1)</f>
        <v>753497.42760205</v>
      </c>
      <c r="G333" s="32" t="n">
        <f aca="false">INDEX(Premissas!$C$25:$C$36,C333)*(1+Premissas!$B$18)^(B333-1)*(1-Premissas!$B$19)^(B333-1)</f>
        <v>2046812.95961296</v>
      </c>
    </row>
    <row r="334" customFormat="false" ht="15" hidden="false" customHeight="true" outlineLevel="0" collapsed="false">
      <c r="A334" s="29" t="n">
        <v>332</v>
      </c>
      <c r="B334" s="29" t="n">
        <f aca="false">ROUNDUP(A334/12,0)</f>
        <v>28</v>
      </c>
      <c r="C334" s="29" t="n">
        <f aca="false">MOD(A334-1,12)+1</f>
        <v>8</v>
      </c>
      <c r="D334" s="30" t="n">
        <f aca="false">EDATE(Premissas!$B$12,A334-1)</f>
        <v>56584</v>
      </c>
      <c r="E334" s="30" t="n">
        <f aca="false">EDATE(D334,Premissas!$B$13)</f>
        <v>56705</v>
      </c>
      <c r="F334" s="31" t="n">
        <f aca="false">INDEX(Premissas!$B$25:$B$36,C334)*(1-Premissas!$B$19)^(B334-1)</f>
        <v>838060.043910484</v>
      </c>
      <c r="G334" s="32" t="n">
        <f aca="false">INDEX(Premissas!$C$25:$C$36,C334)*(1+Premissas!$B$18)^(B334-1)*(1-Premissas!$B$19)^(B334-1)</f>
        <v>2276520.25869387</v>
      </c>
    </row>
    <row r="335" customFormat="false" ht="15" hidden="false" customHeight="true" outlineLevel="0" collapsed="false">
      <c r="A335" s="29" t="n">
        <v>333</v>
      </c>
      <c r="B335" s="29" t="n">
        <f aca="false">ROUNDUP(A335/12,0)</f>
        <v>28</v>
      </c>
      <c r="C335" s="29" t="n">
        <f aca="false">MOD(A335-1,12)+1</f>
        <v>9</v>
      </c>
      <c r="D335" s="30" t="n">
        <f aca="false">EDATE(Premissas!$B$12,A335-1)</f>
        <v>56615</v>
      </c>
      <c r="E335" s="30" t="n">
        <f aca="false">EDATE(D335,Premissas!$B$13)</f>
        <v>56735</v>
      </c>
      <c r="F335" s="31" t="n">
        <f aca="false">INDEX(Premissas!$B$25:$B$36,C335)*(1-Premissas!$B$19)^(B335-1)</f>
        <v>807406.714544791</v>
      </c>
      <c r="G335" s="32" t="n">
        <f aca="false">INDEX(Premissas!$C$25:$C$36,C335)*(1+Premissas!$B$18)^(B335-1)*(1-Premissas!$B$19)^(B335-1)</f>
        <v>2193253.04436422</v>
      </c>
    </row>
    <row r="336" customFormat="false" ht="15" hidden="false" customHeight="true" outlineLevel="0" collapsed="false">
      <c r="A336" s="29" t="n">
        <v>334</v>
      </c>
      <c r="B336" s="29" t="n">
        <f aca="false">ROUNDUP(A336/12,0)</f>
        <v>28</v>
      </c>
      <c r="C336" s="29" t="n">
        <f aca="false">MOD(A336-1,12)+1</f>
        <v>10</v>
      </c>
      <c r="D336" s="30" t="n">
        <f aca="false">EDATE(Premissas!$B$12,A336-1)</f>
        <v>56646</v>
      </c>
      <c r="E336" s="30" t="n">
        <f aca="false">EDATE(D336,Premissas!$B$13)</f>
        <v>56766</v>
      </c>
      <c r="F336" s="31" t="n">
        <f aca="false">INDEX(Premissas!$B$25:$B$36,C336)*(1-Premissas!$B$19)^(B336-1)</f>
        <v>769099.223891218</v>
      </c>
      <c r="G336" s="32" t="n">
        <f aca="false">INDEX(Premissas!$C$25:$C$36,C336)*(1+Premissas!$B$18)^(B336-1)*(1-Premissas!$B$19)^(B336-1)</f>
        <v>2089193.93885471</v>
      </c>
    </row>
    <row r="337" customFormat="false" ht="15" hidden="false" customHeight="true" outlineLevel="0" collapsed="false">
      <c r="A337" s="29" t="n">
        <v>335</v>
      </c>
      <c r="B337" s="29" t="n">
        <f aca="false">ROUNDUP(A337/12,0)</f>
        <v>28</v>
      </c>
      <c r="C337" s="29" t="n">
        <f aca="false">MOD(A337-1,12)+1</f>
        <v>11</v>
      </c>
      <c r="D337" s="30" t="n">
        <f aca="false">EDATE(Premissas!$B$12,A337-1)</f>
        <v>56674</v>
      </c>
      <c r="E337" s="30" t="n">
        <f aca="false">EDATE(D337,Premissas!$B$13)</f>
        <v>56796</v>
      </c>
      <c r="F337" s="31" t="n">
        <f aca="false">INDEX(Premissas!$B$25:$B$36,C337)*(1-Premissas!$B$19)^(B337-1)</f>
        <v>653707.193989045</v>
      </c>
      <c r="G337" s="32" t="n">
        <f aca="false">INDEX(Premissas!$C$25:$C$36,C337)*(1+Premissas!$B$18)^(B337-1)*(1-Premissas!$B$19)^(B337-1)</f>
        <v>1775741.10731491</v>
      </c>
    </row>
    <row r="338" customFormat="false" ht="15" hidden="false" customHeight="true" outlineLevel="0" collapsed="false">
      <c r="A338" s="29" t="n">
        <v>336</v>
      </c>
      <c r="B338" s="29" t="n">
        <f aca="false">ROUNDUP(A338/12,0)</f>
        <v>28</v>
      </c>
      <c r="C338" s="29" t="n">
        <f aca="false">MOD(A338-1,12)+1</f>
        <v>12</v>
      </c>
      <c r="D338" s="30" t="n">
        <f aca="false">EDATE(Premissas!$B$12,A338-1)</f>
        <v>56705</v>
      </c>
      <c r="E338" s="30" t="n">
        <f aca="false">EDATE(D338,Premissas!$B$13)</f>
        <v>56827</v>
      </c>
      <c r="F338" s="31" t="n">
        <f aca="false">INDEX(Premissas!$B$25:$B$36,C338)*(1-Premissas!$B$19)^(B338-1)</f>
        <v>737620.499706559</v>
      </c>
      <c r="G338" s="32" t="n">
        <f aca="false">INDEX(Premissas!$C$25:$C$36,C338)*(1+Premissas!$B$18)^(B338-1)*(1-Premissas!$B$19)^(B338-1)</f>
        <v>2003684.6082943</v>
      </c>
    </row>
    <row r="339" customFormat="false" ht="15" hidden="false" customHeight="true" outlineLevel="0" collapsed="false">
      <c r="A339" s="27" t="n">
        <v>337</v>
      </c>
      <c r="B339" s="27" t="n">
        <f aca="false">ROUNDUP(A339/12,0)</f>
        <v>29</v>
      </c>
      <c r="C339" s="27" t="n">
        <f aca="false">MOD(A339-1,12)+1</f>
        <v>1</v>
      </c>
      <c r="D339" s="28" t="n">
        <f aca="false">EDATE(Premissas!$B$12,A339-1)</f>
        <v>56735</v>
      </c>
      <c r="E339" s="28" t="n">
        <f aca="false">EDATE(D339,Premissas!$B$13)</f>
        <v>56858</v>
      </c>
      <c r="F339" s="18" t="n">
        <f aca="false">INDEX(Premissas!$B$25:$B$36,C339)*(1-Premissas!$B$19)^(B339-1)</f>
        <v>750018.296729572</v>
      </c>
      <c r="G339" s="19" t="n">
        <f aca="false">INDEX(Premissas!$C$25:$C$36,C339)*(1+Premissas!$B$18)^(B339-1)*(1-Premissas!$B$19)^(B339-1)</f>
        <v>2149417.11105801</v>
      </c>
    </row>
    <row r="340" customFormat="false" ht="15" hidden="false" customHeight="true" outlineLevel="0" collapsed="false">
      <c r="A340" s="27" t="n">
        <v>338</v>
      </c>
      <c r="B340" s="27" t="n">
        <f aca="false">ROUNDUP(A340/12,0)</f>
        <v>29</v>
      </c>
      <c r="C340" s="27" t="n">
        <f aca="false">MOD(A340-1,12)+1</f>
        <v>2</v>
      </c>
      <c r="D340" s="28" t="n">
        <f aca="false">EDATE(Premissas!$B$12,A340-1)</f>
        <v>56766</v>
      </c>
      <c r="E340" s="28" t="n">
        <f aca="false">EDATE(D340,Premissas!$B$13)</f>
        <v>56888</v>
      </c>
      <c r="F340" s="18" t="n">
        <f aca="false">INDEX(Premissas!$B$25:$B$36,C340)*(1-Premissas!$B$19)^(B340-1)</f>
        <v>765841.390540759</v>
      </c>
      <c r="G340" s="19" t="n">
        <f aca="false">INDEX(Premissas!$C$25:$C$36,C340)*(1+Premissas!$B$18)^(B340-1)*(1-Premissas!$B$19)^(B340-1)</f>
        <v>2194763.24292698</v>
      </c>
    </row>
    <row r="341" customFormat="false" ht="15" hidden="false" customHeight="true" outlineLevel="0" collapsed="false">
      <c r="A341" s="27" t="n">
        <v>339</v>
      </c>
      <c r="B341" s="27" t="n">
        <f aca="false">ROUNDUP(A341/12,0)</f>
        <v>29</v>
      </c>
      <c r="C341" s="27" t="n">
        <f aca="false">MOD(A341-1,12)+1</f>
        <v>3</v>
      </c>
      <c r="D341" s="28" t="n">
        <f aca="false">EDATE(Premissas!$B$12,A341-1)</f>
        <v>56796</v>
      </c>
      <c r="E341" s="28" t="n">
        <f aca="false">EDATE(D341,Premissas!$B$13)</f>
        <v>56919</v>
      </c>
      <c r="F341" s="18" t="n">
        <f aca="false">INDEX(Premissas!$B$25:$B$36,C341)*(1-Premissas!$B$19)^(B341-1)</f>
        <v>734103.950935622</v>
      </c>
      <c r="G341" s="19" t="n">
        <f aca="false">INDEX(Premissas!$C$25:$C$36,C341)*(1+Premissas!$B$18)^(B341-1)*(1-Premissas!$B$19)^(B341-1)</f>
        <v>2103809.46747122</v>
      </c>
    </row>
    <row r="342" customFormat="false" ht="15" hidden="false" customHeight="true" outlineLevel="0" collapsed="false">
      <c r="A342" s="27" t="n">
        <v>340</v>
      </c>
      <c r="B342" s="27" t="n">
        <f aca="false">ROUNDUP(A342/12,0)</f>
        <v>29</v>
      </c>
      <c r="C342" s="27" t="n">
        <f aca="false">MOD(A342-1,12)+1</f>
        <v>4</v>
      </c>
      <c r="D342" s="28" t="n">
        <f aca="false">EDATE(Premissas!$B$12,A342-1)</f>
        <v>56827</v>
      </c>
      <c r="E342" s="28" t="n">
        <f aca="false">EDATE(D342,Premissas!$B$13)</f>
        <v>56949</v>
      </c>
      <c r="F342" s="18" t="n">
        <f aca="false">INDEX(Premissas!$B$25:$B$36,C342)*(1-Premissas!$B$19)^(B342-1)</f>
        <v>734290.104980459</v>
      </c>
      <c r="G342" s="19" t="n">
        <f aca="false">INDEX(Premissas!$C$25:$C$36,C342)*(1+Premissas!$B$18)^(B342-1)*(1-Premissas!$B$19)^(B342-1)</f>
        <v>2104342.95137556</v>
      </c>
    </row>
    <row r="343" customFormat="false" ht="15" hidden="false" customHeight="true" outlineLevel="0" collapsed="false">
      <c r="A343" s="27" t="n">
        <v>341</v>
      </c>
      <c r="B343" s="27" t="n">
        <f aca="false">ROUNDUP(A343/12,0)</f>
        <v>29</v>
      </c>
      <c r="C343" s="27" t="n">
        <f aca="false">MOD(A343-1,12)+1</f>
        <v>5</v>
      </c>
      <c r="D343" s="28" t="n">
        <f aca="false">EDATE(Premissas!$B$12,A343-1)</f>
        <v>56858</v>
      </c>
      <c r="E343" s="28" t="n">
        <f aca="false">EDATE(D343,Premissas!$B$13)</f>
        <v>56980</v>
      </c>
      <c r="F343" s="18" t="n">
        <f aca="false">INDEX(Premissas!$B$25:$B$36,C343)*(1-Premissas!$B$19)^(B343-1)</f>
        <v>721708.281597031</v>
      </c>
      <c r="G343" s="19" t="n">
        <f aca="false">INDEX(Premissas!$C$25:$C$36,C343)*(1+Premissas!$B$18)^(B343-1)*(1-Premissas!$B$19)^(B343-1)</f>
        <v>2068285.71572335</v>
      </c>
    </row>
    <row r="344" customFormat="false" ht="15" hidden="false" customHeight="true" outlineLevel="0" collapsed="false">
      <c r="A344" s="27" t="n">
        <v>342</v>
      </c>
      <c r="B344" s="27" t="n">
        <f aca="false">ROUNDUP(A344/12,0)</f>
        <v>29</v>
      </c>
      <c r="C344" s="27" t="n">
        <f aca="false">MOD(A344-1,12)+1</f>
        <v>6</v>
      </c>
      <c r="D344" s="28" t="n">
        <f aca="false">EDATE(Premissas!$B$12,A344-1)</f>
        <v>56888</v>
      </c>
      <c r="E344" s="28" t="n">
        <f aca="false">EDATE(D344,Premissas!$B$13)</f>
        <v>57011</v>
      </c>
      <c r="F344" s="18" t="n">
        <f aca="false">INDEX(Premissas!$B$25:$B$36,C344)*(1-Premissas!$B$19)^(B344-1)</f>
        <v>681749.038344904</v>
      </c>
      <c r="G344" s="19" t="n">
        <f aca="false">INDEX(Premissas!$C$25:$C$36,C344)*(1+Premissas!$B$18)^(B344-1)*(1-Premissas!$B$19)^(B344-1)</f>
        <v>1953769.73449254</v>
      </c>
    </row>
    <row r="345" customFormat="false" ht="15" hidden="false" customHeight="true" outlineLevel="0" collapsed="false">
      <c r="A345" s="27" t="n">
        <v>343</v>
      </c>
      <c r="B345" s="27" t="n">
        <f aca="false">ROUNDUP(A345/12,0)</f>
        <v>29</v>
      </c>
      <c r="C345" s="27" t="n">
        <f aca="false">MOD(A345-1,12)+1</f>
        <v>7</v>
      </c>
      <c r="D345" s="28" t="n">
        <f aca="false">EDATE(Premissas!$B$12,A345-1)</f>
        <v>56919</v>
      </c>
      <c r="E345" s="28" t="n">
        <f aca="false">EDATE(D345,Premissas!$B$13)</f>
        <v>57040</v>
      </c>
      <c r="F345" s="18" t="n">
        <f aca="false">INDEX(Premissas!$B$25:$B$36,C345)*(1-Premissas!$B$19)^(B345-1)</f>
        <v>749729.94046404</v>
      </c>
      <c r="G345" s="19" t="n">
        <f aca="false">INDEX(Premissas!$C$25:$C$36,C345)*(1+Premissas!$B$18)^(B345-1)*(1-Premissas!$B$19)^(B345-1)</f>
        <v>2148590.73402972</v>
      </c>
    </row>
    <row r="346" customFormat="false" ht="15" hidden="false" customHeight="true" outlineLevel="0" collapsed="false">
      <c r="A346" s="27" t="n">
        <v>344</v>
      </c>
      <c r="B346" s="27" t="n">
        <f aca="false">ROUNDUP(A346/12,0)</f>
        <v>29</v>
      </c>
      <c r="C346" s="27" t="n">
        <f aca="false">MOD(A346-1,12)+1</f>
        <v>8</v>
      </c>
      <c r="D346" s="28" t="n">
        <f aca="false">EDATE(Premissas!$B$12,A346-1)</f>
        <v>56949</v>
      </c>
      <c r="E346" s="28" t="n">
        <f aca="false">EDATE(D346,Premissas!$B$13)</f>
        <v>57071</v>
      </c>
      <c r="F346" s="18" t="n">
        <f aca="false">INDEX(Premissas!$B$25:$B$36,C346)*(1-Premissas!$B$19)^(B346-1)</f>
        <v>833869.743690932</v>
      </c>
      <c r="G346" s="19" t="n">
        <f aca="false">INDEX(Premissas!$C$25:$C$36,C346)*(1+Premissas!$B$18)^(B346-1)*(1-Premissas!$B$19)^(B346-1)</f>
        <v>2389720.22855742</v>
      </c>
    </row>
    <row r="347" customFormat="false" ht="15" hidden="false" customHeight="true" outlineLevel="0" collapsed="false">
      <c r="A347" s="27" t="n">
        <v>345</v>
      </c>
      <c r="B347" s="27" t="n">
        <f aca="false">ROUNDUP(A347/12,0)</f>
        <v>29</v>
      </c>
      <c r="C347" s="27" t="n">
        <f aca="false">MOD(A347-1,12)+1</f>
        <v>9</v>
      </c>
      <c r="D347" s="28" t="n">
        <f aca="false">EDATE(Premissas!$B$12,A347-1)</f>
        <v>56980</v>
      </c>
      <c r="E347" s="28" t="n">
        <f aca="false">EDATE(D347,Premissas!$B$13)</f>
        <v>57101</v>
      </c>
      <c r="F347" s="18" t="n">
        <f aca="false">INDEX(Premissas!$B$25:$B$36,C347)*(1-Premissas!$B$19)^(B347-1)</f>
        <v>803369.680972067</v>
      </c>
      <c r="G347" s="19" t="n">
        <f aca="false">INDEX(Premissas!$C$25:$C$36,C347)*(1+Premissas!$B$18)^(B347-1)*(1-Premissas!$B$19)^(B347-1)</f>
        <v>2302312.55199523</v>
      </c>
    </row>
    <row r="348" customFormat="false" ht="15" hidden="false" customHeight="true" outlineLevel="0" collapsed="false">
      <c r="A348" s="27" t="n">
        <v>346</v>
      </c>
      <c r="B348" s="27" t="n">
        <f aca="false">ROUNDUP(A348/12,0)</f>
        <v>29</v>
      </c>
      <c r="C348" s="27" t="n">
        <f aca="false">MOD(A348-1,12)+1</f>
        <v>10</v>
      </c>
      <c r="D348" s="28" t="n">
        <f aca="false">EDATE(Premissas!$B$12,A348-1)</f>
        <v>57011</v>
      </c>
      <c r="E348" s="28" t="n">
        <f aca="false">EDATE(D348,Premissas!$B$13)</f>
        <v>57132</v>
      </c>
      <c r="F348" s="18" t="n">
        <f aca="false">INDEX(Premissas!$B$25:$B$36,C348)*(1-Premissas!$B$19)^(B348-1)</f>
        <v>765253.727771762</v>
      </c>
      <c r="G348" s="19" t="n">
        <f aca="false">INDEX(Premissas!$C$25:$C$36,C348)*(1+Premissas!$B$18)^(B348-1)*(1-Premissas!$B$19)^(B348-1)</f>
        <v>2193079.10746426</v>
      </c>
    </row>
    <row r="349" customFormat="false" ht="15" hidden="false" customHeight="true" outlineLevel="0" collapsed="false">
      <c r="A349" s="27" t="n">
        <v>347</v>
      </c>
      <c r="B349" s="27" t="n">
        <f aca="false">ROUNDUP(A349/12,0)</f>
        <v>29</v>
      </c>
      <c r="C349" s="27" t="n">
        <f aca="false">MOD(A349-1,12)+1</f>
        <v>11</v>
      </c>
      <c r="D349" s="28" t="n">
        <f aca="false">EDATE(Premissas!$B$12,A349-1)</f>
        <v>57040</v>
      </c>
      <c r="E349" s="28" t="n">
        <f aca="false">EDATE(D349,Premissas!$B$13)</f>
        <v>57162</v>
      </c>
      <c r="F349" s="18" t="n">
        <f aca="false">INDEX(Premissas!$B$25:$B$36,C349)*(1-Premissas!$B$19)^(B349-1)</f>
        <v>650438.6580191</v>
      </c>
      <c r="G349" s="19" t="n">
        <f aca="false">INDEX(Premissas!$C$25:$C$36,C349)*(1+Premissas!$B$18)^(B349-1)*(1-Premissas!$B$19)^(B349-1)</f>
        <v>1864039.83387615</v>
      </c>
    </row>
    <row r="350" customFormat="false" ht="15" hidden="false" customHeight="true" outlineLevel="0" collapsed="false">
      <c r="A350" s="27" t="n">
        <v>348</v>
      </c>
      <c r="B350" s="27" t="n">
        <f aca="false">ROUNDUP(A350/12,0)</f>
        <v>29</v>
      </c>
      <c r="C350" s="27" t="n">
        <f aca="false">MOD(A350-1,12)+1</f>
        <v>12</v>
      </c>
      <c r="D350" s="28" t="n">
        <f aca="false">EDATE(Premissas!$B$12,A350-1)</f>
        <v>57071</v>
      </c>
      <c r="E350" s="28" t="n">
        <f aca="false">EDATE(D350,Premissas!$B$13)</f>
        <v>57193</v>
      </c>
      <c r="F350" s="18" t="n">
        <f aca="false">INDEX(Premissas!$B$25:$B$36,C350)*(1-Premissas!$B$19)^(B350-1)</f>
        <v>733932.397208027</v>
      </c>
      <c r="G350" s="19" t="n">
        <f aca="false">INDEX(Premissas!$C$25:$C$36,C350)*(1+Premissas!$B$18)^(B350-1)*(1-Premissas!$B$19)^(B350-1)</f>
        <v>2103317.82544173</v>
      </c>
    </row>
    <row r="351" customFormat="false" ht="15" hidden="false" customHeight="true" outlineLevel="0" collapsed="false">
      <c r="A351" s="29" t="n">
        <v>349</v>
      </c>
      <c r="B351" s="29" t="n">
        <f aca="false">ROUNDUP(A351/12,0)</f>
        <v>30</v>
      </c>
      <c r="C351" s="29" t="n">
        <f aca="false">MOD(A351-1,12)+1</f>
        <v>1</v>
      </c>
      <c r="D351" s="30" t="n">
        <f aca="false">EDATE(Premissas!$B$12,A351-1)</f>
        <v>57101</v>
      </c>
      <c r="E351" s="30" t="n">
        <f aca="false">EDATE(D351,Premissas!$B$13)</f>
        <v>57224</v>
      </c>
      <c r="F351" s="31" t="n">
        <f aca="false">INDEX(Premissas!$B$25:$B$36,C351)*(1-Premissas!$B$19)^(B351-1)</f>
        <v>746268.205245924</v>
      </c>
      <c r="G351" s="32" t="n">
        <f aca="false">INDEX(Premissas!$C$25:$C$36,C351)*(1+Premissas!$B$18)^(B351-1)*(1-Premissas!$B$19)^(B351-1)</f>
        <v>2256296.87690537</v>
      </c>
    </row>
    <row r="352" customFormat="false" ht="15" hidden="false" customHeight="true" outlineLevel="0" collapsed="false">
      <c r="A352" s="29" t="n">
        <v>350</v>
      </c>
      <c r="B352" s="29" t="n">
        <f aca="false">ROUNDUP(A352/12,0)</f>
        <v>30</v>
      </c>
      <c r="C352" s="29" t="n">
        <f aca="false">MOD(A352-1,12)+1</f>
        <v>2</v>
      </c>
      <c r="D352" s="30" t="n">
        <f aca="false">EDATE(Premissas!$B$12,A352-1)</f>
        <v>57132</v>
      </c>
      <c r="E352" s="30" t="n">
        <f aca="false">EDATE(D352,Premissas!$B$13)</f>
        <v>57254</v>
      </c>
      <c r="F352" s="31" t="n">
        <f aca="false">INDEX(Premissas!$B$25:$B$36,C352)*(1-Premissas!$B$19)^(B352-1)</f>
        <v>762012.183588055</v>
      </c>
      <c r="G352" s="32" t="n">
        <f aca="false">INDEX(Premissas!$C$25:$C$36,C352)*(1+Premissas!$B$18)^(B352-1)*(1-Premissas!$B$19)^(B352-1)</f>
        <v>2303897.84518153</v>
      </c>
    </row>
    <row r="353" customFormat="false" ht="15" hidden="false" customHeight="true" outlineLevel="0" collapsed="false">
      <c r="A353" s="29" t="n">
        <v>351</v>
      </c>
      <c r="B353" s="29" t="n">
        <f aca="false">ROUNDUP(A353/12,0)</f>
        <v>30</v>
      </c>
      <c r="C353" s="29" t="n">
        <f aca="false">MOD(A353-1,12)+1</f>
        <v>3</v>
      </c>
      <c r="D353" s="30" t="n">
        <f aca="false">EDATE(Premissas!$B$12,A353-1)</f>
        <v>57162</v>
      </c>
      <c r="E353" s="30" t="n">
        <f aca="false">EDATE(D353,Premissas!$B$13)</f>
        <v>57285</v>
      </c>
      <c r="F353" s="31" t="n">
        <f aca="false">INDEX(Premissas!$B$25:$B$36,C353)*(1-Premissas!$B$19)^(B353-1)</f>
        <v>730433.431180944</v>
      </c>
      <c r="G353" s="32" t="n">
        <f aca="false">INDEX(Premissas!$C$25:$C$36,C353)*(1+Premissas!$B$18)^(B353-1)*(1-Premissas!$B$19)^(B353-1)</f>
        <v>2208421.39324123</v>
      </c>
    </row>
    <row r="354" customFormat="false" ht="15" hidden="false" customHeight="true" outlineLevel="0" collapsed="false">
      <c r="A354" s="29" t="n">
        <v>352</v>
      </c>
      <c r="B354" s="29" t="n">
        <f aca="false">ROUNDUP(A354/12,0)</f>
        <v>30</v>
      </c>
      <c r="C354" s="29" t="n">
        <f aca="false">MOD(A354-1,12)+1</f>
        <v>4</v>
      </c>
      <c r="D354" s="30" t="n">
        <f aca="false">EDATE(Premissas!$B$12,A354-1)</f>
        <v>57193</v>
      </c>
      <c r="E354" s="30" t="n">
        <f aca="false">EDATE(D354,Premissas!$B$13)</f>
        <v>57315</v>
      </c>
      <c r="F354" s="31" t="n">
        <f aca="false">INDEX(Premissas!$B$25:$B$36,C354)*(1-Premissas!$B$19)^(B354-1)</f>
        <v>730618.654455557</v>
      </c>
      <c r="G354" s="32" t="n">
        <f aca="false">INDEX(Premissas!$C$25:$C$36,C354)*(1+Premissas!$B$18)^(B354-1)*(1-Premissas!$B$19)^(B354-1)</f>
        <v>2208981.40463271</v>
      </c>
    </row>
    <row r="355" customFormat="false" ht="15" hidden="false" customHeight="true" outlineLevel="0" collapsed="false">
      <c r="A355" s="29" t="n">
        <v>353</v>
      </c>
      <c r="B355" s="29" t="n">
        <f aca="false">ROUNDUP(A355/12,0)</f>
        <v>30</v>
      </c>
      <c r="C355" s="29" t="n">
        <f aca="false">MOD(A355-1,12)+1</f>
        <v>5</v>
      </c>
      <c r="D355" s="30" t="n">
        <f aca="false">EDATE(Premissas!$B$12,A355-1)</f>
        <v>57224</v>
      </c>
      <c r="E355" s="30" t="n">
        <f aca="false">EDATE(D355,Premissas!$B$13)</f>
        <v>57346</v>
      </c>
      <c r="F355" s="31" t="n">
        <f aca="false">INDEX(Premissas!$B$25:$B$36,C355)*(1-Premissas!$B$19)^(B355-1)</f>
        <v>718099.740189046</v>
      </c>
      <c r="G355" s="32" t="n">
        <f aca="false">INDEX(Premissas!$C$25:$C$36,C355)*(1+Premissas!$B$18)^(B355-1)*(1-Premissas!$B$19)^(B355-1)</f>
        <v>2171131.22293769</v>
      </c>
    </row>
    <row r="356" customFormat="false" ht="15" hidden="false" customHeight="true" outlineLevel="0" collapsed="false">
      <c r="A356" s="29" t="n">
        <v>354</v>
      </c>
      <c r="B356" s="29" t="n">
        <f aca="false">ROUNDUP(A356/12,0)</f>
        <v>30</v>
      </c>
      <c r="C356" s="29" t="n">
        <f aca="false">MOD(A356-1,12)+1</f>
        <v>6</v>
      </c>
      <c r="D356" s="30" t="n">
        <f aca="false">EDATE(Premissas!$B$12,A356-1)</f>
        <v>57254</v>
      </c>
      <c r="E356" s="30" t="n">
        <f aca="false">EDATE(D356,Premissas!$B$13)</f>
        <v>57377</v>
      </c>
      <c r="F356" s="31" t="n">
        <f aca="false">INDEX(Premissas!$B$25:$B$36,C356)*(1-Premissas!$B$19)^(B356-1)</f>
        <v>678340.29315318</v>
      </c>
      <c r="G356" s="32" t="n">
        <f aca="false">INDEX(Premissas!$C$25:$C$36,C356)*(1+Premissas!$B$18)^(B356-1)*(1-Premissas!$B$19)^(B356-1)</f>
        <v>2050920.93454018</v>
      </c>
    </row>
    <row r="357" customFormat="false" ht="15" hidden="false" customHeight="true" outlineLevel="0" collapsed="false">
      <c r="A357" s="29" t="n">
        <v>355</v>
      </c>
      <c r="B357" s="29" t="n">
        <f aca="false">ROUNDUP(A357/12,0)</f>
        <v>30</v>
      </c>
      <c r="C357" s="29" t="n">
        <f aca="false">MOD(A357-1,12)+1</f>
        <v>7</v>
      </c>
      <c r="D357" s="30" t="n">
        <f aca="false">EDATE(Premissas!$B$12,A357-1)</f>
        <v>57285</v>
      </c>
      <c r="E357" s="30" t="n">
        <f aca="false">EDATE(D357,Premissas!$B$13)</f>
        <v>57405</v>
      </c>
      <c r="F357" s="31" t="n">
        <f aca="false">INDEX(Premissas!$B$25:$B$36,C357)*(1-Premissas!$B$19)^(B357-1)</f>
        <v>745981.29076172</v>
      </c>
      <c r="G357" s="32" t="n">
        <f aca="false">INDEX(Premissas!$C$25:$C$36,C357)*(1+Premissas!$B$18)^(B357-1)*(1-Premissas!$B$19)^(B357-1)</f>
        <v>2255429.40827934</v>
      </c>
    </row>
    <row r="358" customFormat="false" ht="15" hidden="false" customHeight="true" outlineLevel="0" collapsed="false">
      <c r="A358" s="29" t="n">
        <v>356</v>
      </c>
      <c r="B358" s="29" t="n">
        <f aca="false">ROUNDUP(A358/12,0)</f>
        <v>30</v>
      </c>
      <c r="C358" s="29" t="n">
        <f aca="false">MOD(A358-1,12)+1</f>
        <v>8</v>
      </c>
      <c r="D358" s="30" t="n">
        <f aca="false">EDATE(Premissas!$B$12,A358-1)</f>
        <v>57315</v>
      </c>
      <c r="E358" s="30" t="n">
        <f aca="false">EDATE(D358,Premissas!$B$13)</f>
        <v>57436</v>
      </c>
      <c r="F358" s="31" t="n">
        <f aca="false">INDEX(Premissas!$B$25:$B$36,C358)*(1-Premissas!$B$19)^(B358-1)</f>
        <v>829700.394972477</v>
      </c>
      <c r="G358" s="32" t="n">
        <f aca="false">INDEX(Premissas!$C$25:$C$36,C358)*(1+Premissas!$B$18)^(B358-1)*(1-Premissas!$B$19)^(B358-1)</f>
        <v>2508549.06692244</v>
      </c>
    </row>
    <row r="359" customFormat="false" ht="15" hidden="false" customHeight="true" outlineLevel="0" collapsed="false">
      <c r="A359" s="29" t="n">
        <v>357</v>
      </c>
      <c r="B359" s="29" t="n">
        <f aca="false">ROUNDUP(A359/12,0)</f>
        <v>30</v>
      </c>
      <c r="C359" s="29" t="n">
        <f aca="false">MOD(A359-1,12)+1</f>
        <v>9</v>
      </c>
      <c r="D359" s="30" t="n">
        <f aca="false">EDATE(Premissas!$B$12,A359-1)</f>
        <v>57346</v>
      </c>
      <c r="E359" s="30" t="n">
        <f aca="false">EDATE(D359,Premissas!$B$13)</f>
        <v>57466</v>
      </c>
      <c r="F359" s="31" t="n">
        <f aca="false">INDEX(Premissas!$B$25:$B$36,C359)*(1-Premissas!$B$19)^(B359-1)</f>
        <v>799352.832567207</v>
      </c>
      <c r="G359" s="32" t="n">
        <f aca="false">INDEX(Premissas!$C$25:$C$36,C359)*(1+Premissas!$B$18)^(B359-1)*(1-Premissas!$B$19)^(B359-1)</f>
        <v>2416795.04364319</v>
      </c>
    </row>
    <row r="360" customFormat="false" ht="15" hidden="false" customHeight="true" outlineLevel="0" collapsed="false">
      <c r="A360" s="29" t="n">
        <v>358</v>
      </c>
      <c r="B360" s="29" t="n">
        <f aca="false">ROUNDUP(A360/12,0)</f>
        <v>30</v>
      </c>
      <c r="C360" s="29" t="n">
        <f aca="false">MOD(A360-1,12)+1</f>
        <v>10</v>
      </c>
      <c r="D360" s="30" t="n">
        <f aca="false">EDATE(Premissas!$B$12,A360-1)</f>
        <v>57377</v>
      </c>
      <c r="E360" s="30" t="n">
        <f aca="false">EDATE(D360,Premissas!$B$13)</f>
        <v>57497</v>
      </c>
      <c r="F360" s="31" t="n">
        <f aca="false">INDEX(Premissas!$B$25:$B$36,C360)*(1-Premissas!$B$19)^(B360-1)</f>
        <v>761427.459132904</v>
      </c>
      <c r="G360" s="32" t="n">
        <f aca="false">INDEX(Premissas!$C$25:$C$36,C360)*(1+Premissas!$B$18)^(B360-1)*(1-Premissas!$B$19)^(B360-1)</f>
        <v>2302129.96608292</v>
      </c>
    </row>
    <row r="361" customFormat="false" ht="15" hidden="false" customHeight="true" outlineLevel="0" collapsed="false">
      <c r="A361" s="29" t="n">
        <v>359</v>
      </c>
      <c r="B361" s="29" t="n">
        <f aca="false">ROUNDUP(A361/12,0)</f>
        <v>30</v>
      </c>
      <c r="C361" s="29" t="n">
        <f aca="false">MOD(A361-1,12)+1</f>
        <v>11</v>
      </c>
      <c r="D361" s="30" t="n">
        <f aca="false">EDATE(Premissas!$B$12,A361-1)</f>
        <v>57405</v>
      </c>
      <c r="E361" s="30" t="n">
        <f aca="false">EDATE(D361,Premissas!$B$13)</f>
        <v>57527</v>
      </c>
      <c r="F361" s="31" t="n">
        <f aca="false">INDEX(Premissas!$B$25:$B$36,C361)*(1-Premissas!$B$19)^(B361-1)</f>
        <v>647186.464729005</v>
      </c>
      <c r="G361" s="32" t="n">
        <f aca="false">INDEX(Premissas!$C$25:$C$36,C361)*(1+Premissas!$B$18)^(B361-1)*(1-Premissas!$B$19)^(B361-1)</f>
        <v>1956729.21461564</v>
      </c>
    </row>
    <row r="362" customFormat="false" ht="15" hidden="false" customHeight="true" outlineLevel="0" collapsed="false">
      <c r="A362" s="29" t="n">
        <v>360</v>
      </c>
      <c r="B362" s="29" t="n">
        <f aca="false">ROUNDUP(A362/12,0)</f>
        <v>30</v>
      </c>
      <c r="C362" s="29" t="n">
        <f aca="false">MOD(A362-1,12)+1</f>
        <v>12</v>
      </c>
      <c r="D362" s="30" t="n">
        <f aca="false">EDATE(Premissas!$B$12,A362-1)</f>
        <v>57436</v>
      </c>
      <c r="E362" s="30" t="n">
        <f aca="false">EDATE(D362,Premissas!$B$13)</f>
        <v>57558</v>
      </c>
      <c r="F362" s="31" t="n">
        <f aca="false">INDEX(Premissas!$B$25:$B$36,C362)*(1-Premissas!$B$19)^(B362-1)</f>
        <v>730262.735221986</v>
      </c>
      <c r="G362" s="32" t="n">
        <f aca="false">INDEX(Premissas!$C$25:$C$36,C362)*(1+Premissas!$B$18)^(B362-1)*(1-Premissas!$B$19)^(B362-1)</f>
        <v>2207905.30431182</v>
      </c>
    </row>
  </sheetData>
  <mergeCells count="1">
    <mergeCell ref="A1:G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2" topLeftCell="C3" activePane="bottomRight" state="frozen"/>
      <selection pane="topLeft" activeCell="A1" activeCellId="0" sqref="A1"/>
      <selection pane="topRight" activeCell="C1" activeCellId="0" sqref="C1"/>
      <selection pane="bottomLeft" activeCell="A3" activeCellId="0" sqref="A3"/>
      <selection pane="bottomRight" activeCell="A1" activeCellId="0" sqref="A1"/>
    </sheetView>
  </sheetViews>
  <sheetFormatPr defaultColWidth="8.6796875" defaultRowHeight="15" customHeight="false" zeroHeight="false" outlineLevelRow="0" outlineLevelCol="0"/>
  <cols>
    <col collapsed="false" customWidth="true" hidden="false" outlineLevel="0" max="2" min="1" style="1" width="10"/>
    <col collapsed="false" customWidth="true" hidden="false" outlineLevel="0" max="11" min="3" style="1" width="16"/>
  </cols>
  <sheetData>
    <row r="1" customFormat="false" ht="15.75" hidden="false" customHeight="true" outlineLevel="0" collapsed="false">
      <c r="A1" s="33" t="s">
        <v>59</v>
      </c>
    </row>
    <row r="2" customFormat="false" ht="33.75" hidden="false" customHeight="true" outlineLevel="0" collapsed="false">
      <c r="A2" s="34" t="s">
        <v>60</v>
      </c>
      <c r="B2" s="34" t="s">
        <v>61</v>
      </c>
      <c r="C2" s="34" t="s">
        <v>62</v>
      </c>
      <c r="D2" s="34" t="s">
        <v>63</v>
      </c>
      <c r="E2" s="34" t="s">
        <v>64</v>
      </c>
      <c r="F2" s="34" t="s">
        <v>65</v>
      </c>
      <c r="G2" s="34" t="s">
        <v>66</v>
      </c>
      <c r="H2" s="34" t="s">
        <v>67</v>
      </c>
      <c r="I2" s="34" t="s">
        <v>68</v>
      </c>
      <c r="J2" s="34" t="s">
        <v>69</v>
      </c>
      <c r="K2" s="34" t="s">
        <v>70</v>
      </c>
    </row>
    <row r="3" customFormat="false" ht="15" hidden="false" customHeight="true" outlineLevel="0" collapsed="false">
      <c r="A3" s="35" t="n">
        <v>1</v>
      </c>
      <c r="B3" s="35" t="n">
        <f aca="false">YEAR(EDATE(Premissas!$B$12,(A3-1)*12))</f>
        <v>2027</v>
      </c>
      <c r="C3" s="36" t="n">
        <f aca="false">SUMIFS('Fluxo Mensal'!$G:$G,'Fluxo Mensal'!$B:$B,A3)</f>
        <v>6572160</v>
      </c>
      <c r="D3" s="37" t="n">
        <f aca="false">-C3*Premissas!$B$21</f>
        <v>-239883.84</v>
      </c>
      <c r="E3" s="36" t="n">
        <f aca="false">C3+D3</f>
        <v>6332276.16</v>
      </c>
      <c r="F3" s="37" t="n">
        <f aca="false">-C3*Premissas!$B$20</f>
        <v>-492912</v>
      </c>
      <c r="G3" s="38" t="n">
        <f aca="false">E3+F3</f>
        <v>5839364.16</v>
      </c>
      <c r="H3" s="39" t="n">
        <f aca="false">G3/C3</f>
        <v>0.8885</v>
      </c>
      <c r="I3" s="37" t="n">
        <f aca="false">-C3*Premissas!$B$22</f>
        <v>-595437.696</v>
      </c>
      <c r="J3" s="40" t="n">
        <f aca="false">G3+I3</f>
        <v>5243926.464</v>
      </c>
      <c r="K3" s="39" t="n">
        <f aca="false">J3/C3</f>
        <v>0.7979</v>
      </c>
    </row>
    <row r="4" customFormat="false" ht="15" hidden="false" customHeight="true" outlineLevel="0" collapsed="false">
      <c r="A4" s="35" t="n">
        <v>2</v>
      </c>
      <c r="B4" s="35" t="n">
        <f aca="false">YEAR(EDATE(Premissas!$B$12,(A4-1)*12))</f>
        <v>2028</v>
      </c>
      <c r="C4" s="36" t="n">
        <f aca="false">SUMIFS('Fluxo Mensal'!$G:$G,'Fluxo Mensal'!$B:$B,A4)</f>
        <v>6898960.656</v>
      </c>
      <c r="D4" s="37" t="n">
        <f aca="false">-C4*Premissas!$B$21</f>
        <v>-251812.063944</v>
      </c>
      <c r="E4" s="36" t="n">
        <f aca="false">C4+D4</f>
        <v>6647148.592056</v>
      </c>
      <c r="F4" s="37" t="n">
        <f aca="false">-C4*Premissas!$B$20</f>
        <v>-517422.0492</v>
      </c>
      <c r="G4" s="38" t="n">
        <f aca="false">E4+F4</f>
        <v>6129726.542856</v>
      </c>
      <c r="H4" s="39" t="n">
        <f aca="false">G4/C4</f>
        <v>0.8885</v>
      </c>
      <c r="I4" s="37" t="n">
        <f aca="false">-C4*Premissas!$B$22</f>
        <v>-625045.8354336</v>
      </c>
      <c r="J4" s="40" t="n">
        <f aca="false">G4+I4</f>
        <v>5504680.7074224</v>
      </c>
      <c r="K4" s="39" t="n">
        <f aca="false">J4/C4</f>
        <v>0.7979</v>
      </c>
    </row>
    <row r="5" customFormat="false" ht="15" hidden="false" customHeight="true" outlineLevel="0" collapsed="false">
      <c r="A5" s="35" t="n">
        <v>3</v>
      </c>
      <c r="B5" s="35" t="n">
        <f aca="false">YEAR(EDATE(Premissas!$B$12,(A5-1)*12))</f>
        <v>2029</v>
      </c>
      <c r="C5" s="36" t="n">
        <f aca="false">SUMIFS('Fluxo Mensal'!$G:$G,'Fluxo Mensal'!$B:$B,A5)</f>
        <v>7242011.4746196</v>
      </c>
      <c r="D5" s="37" t="n">
        <f aca="false">-C5*Premissas!$B$21</f>
        <v>-264333.418823615</v>
      </c>
      <c r="E5" s="36" t="n">
        <f aca="false">C5+D5</f>
        <v>6977678.05579598</v>
      </c>
      <c r="F5" s="37" t="n">
        <f aca="false">-C5*Premissas!$B$20</f>
        <v>-543150.86059647</v>
      </c>
      <c r="G5" s="38" t="n">
        <f aca="false">E5+F5</f>
        <v>6434527.19519952</v>
      </c>
      <c r="H5" s="39" t="n">
        <f aca="false">G5/C5</f>
        <v>0.8885</v>
      </c>
      <c r="I5" s="37" t="n">
        <f aca="false">-C5*Premissas!$B$22</f>
        <v>-656126.239600536</v>
      </c>
      <c r="J5" s="40" t="n">
        <f aca="false">G5+I5</f>
        <v>5778400.95559898</v>
      </c>
      <c r="K5" s="39" t="n">
        <f aca="false">J5/C5</f>
        <v>0.7979</v>
      </c>
    </row>
    <row r="6" customFormat="false" ht="15" hidden="false" customHeight="true" outlineLevel="0" collapsed="false">
      <c r="A6" s="35" t="n">
        <v>4</v>
      </c>
      <c r="B6" s="35" t="n">
        <f aca="false">YEAR(EDATE(Premissas!$B$12,(A6-1)*12))</f>
        <v>2030</v>
      </c>
      <c r="C6" s="36" t="n">
        <f aca="false">SUMIFS('Fluxo Mensal'!$G:$G,'Fluxo Mensal'!$B:$B,A6)</f>
        <v>7602120.49519506</v>
      </c>
      <c r="D6" s="37" t="n">
        <f aca="false">-C6*Premissas!$B$21</f>
        <v>-277477.39807462</v>
      </c>
      <c r="E6" s="36" t="n">
        <f aca="false">C6+D6</f>
        <v>7324643.09712044</v>
      </c>
      <c r="F6" s="37" t="n">
        <f aca="false">-C6*Premissas!$B$20</f>
        <v>-570159.037139629</v>
      </c>
      <c r="G6" s="38" t="n">
        <f aca="false">E6+F6</f>
        <v>6754484.05998081</v>
      </c>
      <c r="H6" s="39" t="n">
        <f aca="false">G6/C6</f>
        <v>0.8885</v>
      </c>
      <c r="I6" s="37" t="n">
        <f aca="false">-C6*Premissas!$B$22</f>
        <v>-688752.116864672</v>
      </c>
      <c r="J6" s="40" t="n">
        <f aca="false">G6+I6</f>
        <v>6065731.94311614</v>
      </c>
      <c r="K6" s="39" t="n">
        <f aca="false">J6/C6</f>
        <v>0.7979</v>
      </c>
    </row>
    <row r="7" customFormat="false" ht="15" hidden="false" customHeight="true" outlineLevel="0" collapsed="false">
      <c r="A7" s="35" t="n">
        <v>5</v>
      </c>
      <c r="B7" s="35" t="n">
        <f aca="false">YEAR(EDATE(Premissas!$B$12,(A7-1)*12))</f>
        <v>2031</v>
      </c>
      <c r="C7" s="36" t="n">
        <f aca="false">SUMIFS('Fluxo Mensal'!$G:$G,'Fluxo Mensal'!$B:$B,A7)</f>
        <v>7980135.93681863</v>
      </c>
      <c r="D7" s="37" t="n">
        <f aca="false">-C7*Premissas!$B$21</f>
        <v>-291274.96169388</v>
      </c>
      <c r="E7" s="36" t="n">
        <f aca="false">C7+D7</f>
        <v>7688860.97512475</v>
      </c>
      <c r="F7" s="37" t="n">
        <f aca="false">-C7*Premissas!$B$20</f>
        <v>-598510.195261397</v>
      </c>
      <c r="G7" s="38" t="n">
        <f aca="false">E7+F7</f>
        <v>7090350.77986336</v>
      </c>
      <c r="H7" s="39" t="n">
        <f aca="false">G7/C7</f>
        <v>0.8885</v>
      </c>
      <c r="I7" s="37" t="n">
        <f aca="false">-C7*Premissas!$B$22</f>
        <v>-723000.315875768</v>
      </c>
      <c r="J7" s="40" t="n">
        <f aca="false">G7+I7</f>
        <v>6367350.46398759</v>
      </c>
      <c r="K7" s="39" t="n">
        <f aca="false">J7/C7</f>
        <v>0.7979</v>
      </c>
    </row>
    <row r="8" customFormat="false" ht="15" hidden="false" customHeight="true" outlineLevel="0" collapsed="false">
      <c r="A8" s="35" t="n">
        <v>6</v>
      </c>
      <c r="B8" s="35" t="n">
        <f aca="false">YEAR(EDATE(Premissas!$B$12,(A8-1)*12))</f>
        <v>2032</v>
      </c>
      <c r="C8" s="36" t="n">
        <f aca="false">SUMIFS('Fluxo Mensal'!$G:$G,'Fluxo Mensal'!$B:$B,A8)</f>
        <v>8376948.19627694</v>
      </c>
      <c r="D8" s="37" t="n">
        <f aca="false">-C8*Premissas!$B$21</f>
        <v>-305758.609164108</v>
      </c>
      <c r="E8" s="36" t="n">
        <f aca="false">C8+D8</f>
        <v>8071189.58711283</v>
      </c>
      <c r="F8" s="37" t="n">
        <f aca="false">-C8*Premissas!$B$20</f>
        <v>-628271.11472077</v>
      </c>
      <c r="G8" s="38" t="n">
        <f aca="false">E8+F8</f>
        <v>7442918.47239206</v>
      </c>
      <c r="H8" s="39" t="n">
        <f aca="false">G8/C8</f>
        <v>0.8885</v>
      </c>
      <c r="I8" s="37" t="n">
        <f aca="false">-C8*Premissas!$B$22</f>
        <v>-758951.506582691</v>
      </c>
      <c r="J8" s="40" t="n">
        <f aca="false">G8+I8</f>
        <v>6683966.96580937</v>
      </c>
      <c r="K8" s="39" t="n">
        <f aca="false">J8/C8</f>
        <v>0.7979</v>
      </c>
    </row>
    <row r="9" customFormat="false" ht="15" hidden="false" customHeight="true" outlineLevel="0" collapsed="false">
      <c r="A9" s="35" t="n">
        <v>7</v>
      </c>
      <c r="B9" s="35" t="n">
        <f aca="false">YEAR(EDATE(Premissas!$B$12,(A9-1)*12))</f>
        <v>2033</v>
      </c>
      <c r="C9" s="36" t="n">
        <f aca="false">SUMIFS('Fluxo Mensal'!$G:$G,'Fluxo Mensal'!$B:$B,A9)</f>
        <v>8793491.94533681</v>
      </c>
      <c r="D9" s="37" t="n">
        <f aca="false">-C9*Premissas!$B$21</f>
        <v>-320962.456004793</v>
      </c>
      <c r="E9" s="36" t="n">
        <f aca="false">C9+D9</f>
        <v>8472529.48933202</v>
      </c>
      <c r="F9" s="37" t="n">
        <f aca="false">-C9*Premissas!$B$20</f>
        <v>-659511.895900261</v>
      </c>
      <c r="G9" s="38" t="n">
        <f aca="false">E9+F9</f>
        <v>7813017.59343175</v>
      </c>
      <c r="H9" s="39" t="n">
        <f aca="false">G9/C9</f>
        <v>0.8885</v>
      </c>
      <c r="I9" s="37" t="n">
        <f aca="false">-C9*Premissas!$B$22</f>
        <v>-796690.370247515</v>
      </c>
      <c r="J9" s="40" t="n">
        <f aca="false">G9+I9</f>
        <v>7016327.22318424</v>
      </c>
      <c r="K9" s="39" t="n">
        <f aca="false">J9/C9</f>
        <v>0.7979</v>
      </c>
    </row>
    <row r="10" customFormat="false" ht="15" hidden="false" customHeight="true" outlineLevel="0" collapsed="false">
      <c r="A10" s="35" t="n">
        <v>8</v>
      </c>
      <c r="B10" s="35" t="n">
        <f aca="false">YEAR(EDATE(Premissas!$B$12,(A10-1)*12))</f>
        <v>2034</v>
      </c>
      <c r="C10" s="36" t="n">
        <f aca="false">SUMIFS('Fluxo Mensal'!$G:$G,'Fluxo Mensal'!$B:$B,A10)</f>
        <v>9230748.33231868</v>
      </c>
      <c r="D10" s="37" t="n">
        <f aca="false">-C10*Premissas!$B$21</f>
        <v>-336922.314129632</v>
      </c>
      <c r="E10" s="36" t="n">
        <f aca="false">C10+D10</f>
        <v>8893826.01818905</v>
      </c>
      <c r="F10" s="37" t="n">
        <f aca="false">-C10*Premissas!$B$20</f>
        <v>-692306.124923901</v>
      </c>
      <c r="G10" s="38" t="n">
        <f aca="false">E10+F10</f>
        <v>8201519.89326515</v>
      </c>
      <c r="H10" s="39" t="n">
        <f aca="false">G10/C10</f>
        <v>0.8885</v>
      </c>
      <c r="I10" s="37" t="n">
        <f aca="false">-C10*Premissas!$B$22</f>
        <v>-836305.798908072</v>
      </c>
      <c r="J10" s="40" t="n">
        <f aca="false">G10+I10</f>
        <v>7365214.09435708</v>
      </c>
      <c r="K10" s="39" t="n">
        <f aca="false">J10/C10</f>
        <v>0.7979</v>
      </c>
    </row>
    <row r="11" customFormat="false" ht="15" hidden="false" customHeight="true" outlineLevel="0" collapsed="false">
      <c r="A11" s="35" t="n">
        <v>9</v>
      </c>
      <c r="B11" s="35" t="n">
        <f aca="false">YEAR(EDATE(Premissas!$B$12,(A11-1)*12))</f>
        <v>2035</v>
      </c>
      <c r="C11" s="36" t="n">
        <f aca="false">SUMIFS('Fluxo Mensal'!$G:$G,'Fluxo Mensal'!$B:$B,A11)</f>
        <v>9689747.29314323</v>
      </c>
      <c r="D11" s="37" t="n">
        <f aca="false">-C11*Premissas!$B$21</f>
        <v>-353675.776199728</v>
      </c>
      <c r="E11" s="36" t="n">
        <f aca="false">C11+D11</f>
        <v>9336071.5169435</v>
      </c>
      <c r="F11" s="37" t="n">
        <f aca="false">-C11*Premissas!$B$20</f>
        <v>-726731.046985742</v>
      </c>
      <c r="G11" s="38" t="n">
        <f aca="false">E11+F11</f>
        <v>8609340.46995776</v>
      </c>
      <c r="H11" s="39" t="n">
        <f aca="false">G11/C11</f>
        <v>0.8885</v>
      </c>
      <c r="I11" s="37" t="n">
        <f aca="false">-C11*Premissas!$B$22</f>
        <v>-877891.104758776</v>
      </c>
      <c r="J11" s="40" t="n">
        <f aca="false">G11+I11</f>
        <v>7731449.36519898</v>
      </c>
      <c r="K11" s="39" t="n">
        <f aca="false">J11/C11</f>
        <v>0.7979</v>
      </c>
    </row>
    <row r="12" customFormat="false" ht="15" hidden="false" customHeight="true" outlineLevel="0" collapsed="false">
      <c r="A12" s="35" t="n">
        <v>10</v>
      </c>
      <c r="B12" s="35" t="n">
        <f aca="false">YEAR(EDATE(Premissas!$B$12,(A12-1)*12))</f>
        <v>2036</v>
      </c>
      <c r="C12" s="36" t="n">
        <f aca="false">SUMIFS('Fluxo Mensal'!$G:$G,'Fluxo Mensal'!$B:$B,A12)</f>
        <v>10171569.9772948</v>
      </c>
      <c r="D12" s="37" t="n">
        <f aca="false">-C12*Premissas!$B$21</f>
        <v>-371262.304171259</v>
      </c>
      <c r="E12" s="36" t="n">
        <f aca="false">C12+D12</f>
        <v>9800307.67312351</v>
      </c>
      <c r="F12" s="37" t="n">
        <f aca="false">-C12*Premissas!$B$20</f>
        <v>-762867.748297108</v>
      </c>
      <c r="G12" s="38" t="n">
        <f aca="false">E12+F12</f>
        <v>9037439.9248264</v>
      </c>
      <c r="H12" s="39" t="n">
        <f aca="false">G12/C12</f>
        <v>0.8885</v>
      </c>
      <c r="I12" s="37" t="n">
        <f aca="false">-C12*Premissas!$B$22</f>
        <v>-921544.239942906</v>
      </c>
      <c r="J12" s="40" t="n">
        <f aca="false">G12+I12</f>
        <v>8115895.6848835</v>
      </c>
      <c r="K12" s="39" t="n">
        <f aca="false">J12/C12</f>
        <v>0.7979</v>
      </c>
    </row>
    <row r="13" customFormat="false" ht="15" hidden="false" customHeight="true" outlineLevel="0" collapsed="false">
      <c r="A13" s="35" t="n">
        <v>11</v>
      </c>
      <c r="B13" s="35" t="n">
        <f aca="false">YEAR(EDATE(Premissas!$B$12,(A13-1)*12))</f>
        <v>2037</v>
      </c>
      <c r="C13" s="36" t="n">
        <f aca="false">SUMIFS('Fluxo Mensal'!$G:$G,'Fluxo Mensal'!$B:$B,A13)</f>
        <v>10677351.2944158</v>
      </c>
      <c r="D13" s="37" t="n">
        <f aca="false">-C13*Premissas!$B$21</f>
        <v>-389723.322246175</v>
      </c>
      <c r="E13" s="36" t="n">
        <f aca="false">C13+D13</f>
        <v>10287627.9721696</v>
      </c>
      <c r="F13" s="37" t="n">
        <f aca="false">-C13*Premissas!$B$20</f>
        <v>-800801.347081182</v>
      </c>
      <c r="G13" s="38" t="n">
        <f aca="false">E13+F13</f>
        <v>9486826.6250884</v>
      </c>
      <c r="H13" s="39" t="n">
        <f aca="false">G13/C13</f>
        <v>0.8885</v>
      </c>
      <c r="I13" s="37" t="n">
        <f aca="false">-C13*Premissas!$B$22</f>
        <v>-967368.027274067</v>
      </c>
      <c r="J13" s="40" t="n">
        <f aca="false">G13+I13</f>
        <v>8519458.59781433</v>
      </c>
      <c r="K13" s="39" t="n">
        <f aca="false">J13/C13</f>
        <v>0.7979</v>
      </c>
    </row>
    <row r="14" customFormat="false" ht="15" hidden="false" customHeight="true" outlineLevel="0" collapsed="false">
      <c r="A14" s="35" t="n">
        <v>12</v>
      </c>
      <c r="B14" s="35" t="n">
        <f aca="false">YEAR(EDATE(Premissas!$B$12,(A14-1)*12))</f>
        <v>2038</v>
      </c>
      <c r="C14" s="36" t="n">
        <f aca="false">SUMIFS('Fluxo Mensal'!$G:$G,'Fluxo Mensal'!$B:$B,A14)</f>
        <v>11208282.5875306</v>
      </c>
      <c r="D14" s="37" t="n">
        <f aca="false">-C14*Premissas!$B$21</f>
        <v>-409102.314444866</v>
      </c>
      <c r="E14" s="36" t="n">
        <f aca="false">C14+D14</f>
        <v>10799180.2730857</v>
      </c>
      <c r="F14" s="37" t="n">
        <f aca="false">-C14*Premissas!$B$20</f>
        <v>-840621.194064793</v>
      </c>
      <c r="G14" s="38" t="n">
        <f aca="false">E14+F14</f>
        <v>9958559.07902092</v>
      </c>
      <c r="H14" s="39" t="n">
        <f aca="false">G14/C14</f>
        <v>0.8885</v>
      </c>
      <c r="I14" s="37" t="n">
        <f aca="false">-C14*Premissas!$B$22</f>
        <v>-1015470.40243027</v>
      </c>
      <c r="J14" s="40" t="n">
        <f aca="false">G14+I14</f>
        <v>8943088.67659065</v>
      </c>
      <c r="K14" s="39" t="n">
        <f aca="false">J14/C14</f>
        <v>0.7979</v>
      </c>
    </row>
    <row r="15" customFormat="false" ht="15" hidden="false" customHeight="true" outlineLevel="0" collapsed="false">
      <c r="A15" s="35" t="n">
        <v>13</v>
      </c>
      <c r="B15" s="35" t="n">
        <f aca="false">YEAR(EDATE(Premissas!$B$12,(A15-1)*12))</f>
        <v>2039</v>
      </c>
      <c r="C15" s="36" t="n">
        <f aca="false">SUMIFS('Fluxo Mensal'!$G:$G,'Fluxo Mensal'!$B:$B,A15)</f>
        <v>11765614.4391955</v>
      </c>
      <c r="D15" s="37" t="n">
        <f aca="false">-C15*Premissas!$B$21</f>
        <v>-429444.927030637</v>
      </c>
      <c r="E15" s="36" t="n">
        <f aca="false">C15+D15</f>
        <v>11336169.5121649</v>
      </c>
      <c r="F15" s="37" t="n">
        <f aca="false">-C15*Premissas!$B$20</f>
        <v>-882421.082939665</v>
      </c>
      <c r="G15" s="38" t="n">
        <f aca="false">E15+F15</f>
        <v>10453748.4292252</v>
      </c>
      <c r="H15" s="39" t="n">
        <f aca="false">G15/C15</f>
        <v>0.8885</v>
      </c>
      <c r="I15" s="37" t="n">
        <f aca="false">-C15*Premissas!$B$22</f>
        <v>-1065964.66819112</v>
      </c>
      <c r="J15" s="40" t="n">
        <f aca="false">G15+I15</f>
        <v>9387783.76103412</v>
      </c>
      <c r="K15" s="39" t="n">
        <f aca="false">J15/C15</f>
        <v>0.7979</v>
      </c>
    </row>
    <row r="16" customFormat="false" ht="15" hidden="false" customHeight="true" outlineLevel="0" collapsed="false">
      <c r="A16" s="35" t="n">
        <v>14</v>
      </c>
      <c r="B16" s="35" t="n">
        <f aca="false">YEAR(EDATE(Premissas!$B$12,(A16-1)*12))</f>
        <v>2040</v>
      </c>
      <c r="C16" s="36" t="n">
        <f aca="false">SUMIFS('Fluxo Mensal'!$G:$G,'Fluxo Mensal'!$B:$B,A16)</f>
        <v>12350659.6171845</v>
      </c>
      <c r="D16" s="37" t="n">
        <f aca="false">-C16*Premissas!$B$21</f>
        <v>-450799.076027235</v>
      </c>
      <c r="E16" s="36" t="n">
        <f aca="false">C16+D16</f>
        <v>11899860.5411573</v>
      </c>
      <c r="F16" s="37" t="n">
        <f aca="false">-C16*Premissas!$B$20</f>
        <v>-926299.47128884</v>
      </c>
      <c r="G16" s="38" t="n">
        <f aca="false">E16+F16</f>
        <v>10973561.0698685</v>
      </c>
      <c r="H16" s="39" t="n">
        <f aca="false">G16/C16</f>
        <v>0.8885</v>
      </c>
      <c r="I16" s="37" t="n">
        <f aca="false">-C16*Premissas!$B$22</f>
        <v>-1118969.76131692</v>
      </c>
      <c r="J16" s="40" t="n">
        <f aca="false">G16+I16</f>
        <v>9854591.30855154</v>
      </c>
      <c r="K16" s="39" t="n">
        <f aca="false">J16/C16</f>
        <v>0.7979</v>
      </c>
    </row>
    <row r="17" customFormat="false" ht="15" hidden="false" customHeight="true" outlineLevel="0" collapsed="false">
      <c r="A17" s="35" t="n">
        <v>15</v>
      </c>
      <c r="B17" s="35" t="n">
        <f aca="false">YEAR(EDATE(Premissas!$B$12,(A17-1)*12))</f>
        <v>2041</v>
      </c>
      <c r="C17" s="36" t="n">
        <f aca="false">SUMIFS('Fluxo Mensal'!$G:$G,'Fluxo Mensal'!$B:$B,A17)</f>
        <v>12964796.166649</v>
      </c>
      <c r="D17" s="37" t="n">
        <f aca="false">-C17*Premissas!$B$21</f>
        <v>-473215.06008269</v>
      </c>
      <c r="E17" s="36" t="n">
        <f aca="false">C17+D17</f>
        <v>12491581.1065663</v>
      </c>
      <c r="F17" s="37" t="n">
        <f aca="false">-C17*Premissas!$B$20</f>
        <v>-972359.712498677</v>
      </c>
      <c r="G17" s="38" t="n">
        <f aca="false">E17+F17</f>
        <v>11519221.3940677</v>
      </c>
      <c r="H17" s="39" t="n">
        <f aca="false">G17/C17</f>
        <v>0.8885</v>
      </c>
      <c r="I17" s="37" t="n">
        <f aca="false">-C17*Premissas!$B$22</f>
        <v>-1174610.5326984</v>
      </c>
      <c r="J17" s="40" t="n">
        <f aca="false">G17+I17</f>
        <v>10344610.8613693</v>
      </c>
      <c r="K17" s="39" t="n">
        <f aca="false">J17/C17</f>
        <v>0.7979</v>
      </c>
    </row>
    <row r="18" customFormat="false" ht="15" hidden="false" customHeight="true" outlineLevel="0" collapsed="false">
      <c r="A18" s="35" t="n">
        <v>16</v>
      </c>
      <c r="B18" s="35" t="n">
        <f aca="false">YEAR(EDATE(Premissas!$B$12,(A18-1)*12))</f>
        <v>2042</v>
      </c>
      <c r="C18" s="36" t="n">
        <f aca="false">SUMIFS('Fluxo Mensal'!$G:$G,'Fluxo Mensal'!$B:$B,A18)</f>
        <v>13609470.6560357</v>
      </c>
      <c r="D18" s="37" t="n">
        <f aca="false">-C18*Premissas!$B$21</f>
        <v>-496745.678945301</v>
      </c>
      <c r="E18" s="36" t="n">
        <f aca="false">C18+D18</f>
        <v>13112724.9770904</v>
      </c>
      <c r="F18" s="37" t="n">
        <f aca="false">-C18*Premissas!$B$20</f>
        <v>-1020710.29920267</v>
      </c>
      <c r="G18" s="38" t="n">
        <f aca="false">E18+F18</f>
        <v>12092014.6778877</v>
      </c>
      <c r="H18" s="39" t="n">
        <f aca="false">G18/C18</f>
        <v>0.8885</v>
      </c>
      <c r="I18" s="37" t="n">
        <f aca="false">-C18*Premissas!$B$22</f>
        <v>-1233018.04143683</v>
      </c>
      <c r="J18" s="40" t="n">
        <f aca="false">G18+I18</f>
        <v>10858996.6364508</v>
      </c>
      <c r="K18" s="39" t="n">
        <f aca="false">J18/C18</f>
        <v>0.7979</v>
      </c>
    </row>
    <row r="19" customFormat="false" ht="15" hidden="false" customHeight="true" outlineLevel="0" collapsed="false">
      <c r="A19" s="35" t="n">
        <v>17</v>
      </c>
      <c r="B19" s="35" t="n">
        <f aca="false">YEAR(EDATE(Premissas!$B$12,(A19-1)*12))</f>
        <v>2043</v>
      </c>
      <c r="C19" s="36" t="n">
        <f aca="false">SUMIFS('Fluxo Mensal'!$G:$G,'Fluxo Mensal'!$B:$B,A19)</f>
        <v>14286201.584407</v>
      </c>
      <c r="D19" s="37" t="n">
        <f aca="false">-C19*Premissas!$B$21</f>
        <v>-521446.357830856</v>
      </c>
      <c r="E19" s="36" t="n">
        <f aca="false">C19+D19</f>
        <v>13764755.2265762</v>
      </c>
      <c r="F19" s="37" t="n">
        <f aca="false">-C19*Premissas!$B$20</f>
        <v>-1071465.11883053</v>
      </c>
      <c r="G19" s="38" t="n">
        <f aca="false">E19+F19</f>
        <v>12693290.1077456</v>
      </c>
      <c r="H19" s="39" t="n">
        <f aca="false">G19/C19</f>
        <v>0.8885</v>
      </c>
      <c r="I19" s="37" t="n">
        <f aca="false">-C19*Premissas!$B$22</f>
        <v>-1294329.86354728</v>
      </c>
      <c r="J19" s="40" t="n">
        <f aca="false">G19+I19</f>
        <v>11398960.2441984</v>
      </c>
      <c r="K19" s="39" t="n">
        <f aca="false">J19/C19</f>
        <v>0.7979</v>
      </c>
    </row>
    <row r="20" customFormat="false" ht="15" hidden="false" customHeight="true" outlineLevel="0" collapsed="false">
      <c r="A20" s="35" t="n">
        <v>18</v>
      </c>
      <c r="B20" s="35" t="n">
        <f aca="false">YEAR(EDATE(Premissas!$B$12,(A20-1)*12))</f>
        <v>2044</v>
      </c>
      <c r="C20" s="36" t="n">
        <f aca="false">SUMIFS('Fluxo Mensal'!$G:$G,'Fluxo Mensal'!$B:$B,A20)</f>
        <v>14996582.9581917</v>
      </c>
      <c r="D20" s="37" t="n">
        <f aca="false">-C20*Premissas!$B$21</f>
        <v>-547375.277973996</v>
      </c>
      <c r="E20" s="36" t="n">
        <f aca="false">C20+D20</f>
        <v>14449207.6802177</v>
      </c>
      <c r="F20" s="37" t="n">
        <f aca="false">-C20*Premissas!$B$20</f>
        <v>-1124743.72186437</v>
      </c>
      <c r="G20" s="38" t="n">
        <f aca="false">E20+F20</f>
        <v>13324463.9583533</v>
      </c>
      <c r="H20" s="39" t="n">
        <f aca="false">G20/C20</f>
        <v>0.8885</v>
      </c>
      <c r="I20" s="37" t="n">
        <f aca="false">-C20*Premissas!$B$22</f>
        <v>-1358690.41601216</v>
      </c>
      <c r="J20" s="40" t="n">
        <f aca="false">G20+I20</f>
        <v>11965773.5423411</v>
      </c>
      <c r="K20" s="39" t="n">
        <f aca="false">J20/C20</f>
        <v>0.7979</v>
      </c>
    </row>
    <row r="21" customFormat="false" ht="15" hidden="false" customHeight="true" outlineLevel="0" collapsed="false">
      <c r="A21" s="35" t="n">
        <v>19</v>
      </c>
      <c r="B21" s="35" t="n">
        <f aca="false">YEAR(EDATE(Premissas!$B$12,(A21-1)*12))</f>
        <v>2045</v>
      </c>
      <c r="C21" s="36" t="n">
        <f aca="false">SUMIFS('Fluxo Mensal'!$G:$G,'Fluxo Mensal'!$B:$B,A21)</f>
        <v>15742288.0457877</v>
      </c>
      <c r="D21" s="37" t="n">
        <f aca="false">-C21*Premissas!$B$21</f>
        <v>-574593.513671253</v>
      </c>
      <c r="E21" s="36" t="n">
        <f aca="false">C21+D21</f>
        <v>15167694.5321165</v>
      </c>
      <c r="F21" s="37" t="n">
        <f aca="false">-C21*Premissas!$B$20</f>
        <v>-1180671.60343408</v>
      </c>
      <c r="G21" s="38" t="n">
        <f aca="false">E21+F21</f>
        <v>13987022.9286824</v>
      </c>
      <c r="H21" s="39" t="n">
        <f aca="false">G21/C21</f>
        <v>0.8885</v>
      </c>
      <c r="I21" s="37" t="n">
        <f aca="false">-C21*Premissas!$B$22</f>
        <v>-1426251.29694837</v>
      </c>
      <c r="J21" s="40" t="n">
        <f aca="false">G21+I21</f>
        <v>12560771.631734</v>
      </c>
      <c r="K21" s="39" t="n">
        <f aca="false">J21/C21</f>
        <v>0.7979</v>
      </c>
    </row>
    <row r="22" customFormat="false" ht="15" hidden="false" customHeight="true" outlineLevel="0" collapsed="false">
      <c r="A22" s="35" t="n">
        <v>20</v>
      </c>
      <c r="B22" s="35" t="n">
        <f aca="false">YEAR(EDATE(Premissas!$B$12,(A22-1)*12))</f>
        <v>2046</v>
      </c>
      <c r="C22" s="36" t="n">
        <f aca="false">SUMIFS('Fluxo Mensal'!$G:$G,'Fluxo Mensal'!$B:$B,A22)</f>
        <v>16525073.3188645</v>
      </c>
      <c r="D22" s="37" t="n">
        <f aca="false">-C22*Premissas!$B$21</f>
        <v>-603165.176138556</v>
      </c>
      <c r="E22" s="36" t="n">
        <f aca="false">C22+D22</f>
        <v>15921908.142726</v>
      </c>
      <c r="F22" s="37" t="n">
        <f aca="false">-C22*Premissas!$B$20</f>
        <v>-1239380.49891484</v>
      </c>
      <c r="G22" s="38" t="n">
        <f aca="false">E22+F22</f>
        <v>14682527.6438111</v>
      </c>
      <c r="H22" s="39" t="n">
        <f aca="false">G22/C22</f>
        <v>0.8885</v>
      </c>
      <c r="I22" s="37" t="n">
        <f aca="false">-C22*Premissas!$B$22</f>
        <v>-1497171.64268913</v>
      </c>
      <c r="J22" s="40" t="n">
        <f aca="false">G22+I22</f>
        <v>13185356.001122</v>
      </c>
      <c r="K22" s="39" t="n">
        <f aca="false">J22/C22</f>
        <v>0.7979</v>
      </c>
    </row>
    <row r="23" customFormat="false" ht="15" hidden="false" customHeight="true" outlineLevel="0" collapsed="false">
      <c r="A23" s="35" t="n">
        <v>21</v>
      </c>
      <c r="B23" s="35" t="n">
        <f aca="false">YEAR(EDATE(Premissas!$B$12,(A23-1)*12))</f>
        <v>2047</v>
      </c>
      <c r="C23" s="36" t="n">
        <f aca="false">SUMIFS('Fluxo Mensal'!$G:$G,'Fluxo Mensal'!$B:$B,A23)</f>
        <v>17346782.5896451</v>
      </c>
      <c r="D23" s="37" t="n">
        <f aca="false">-C23*Premissas!$B$21</f>
        <v>-633157.564522045</v>
      </c>
      <c r="E23" s="36" t="n">
        <f aca="false">C23+D23</f>
        <v>16713625.025123</v>
      </c>
      <c r="F23" s="37" t="n">
        <f aca="false">-C23*Premissas!$B$20</f>
        <v>-1301008.69422338</v>
      </c>
      <c r="G23" s="38" t="n">
        <f aca="false">E23+F23</f>
        <v>15412616.3308997</v>
      </c>
      <c r="H23" s="39" t="n">
        <f aca="false">G23/C23</f>
        <v>0.8885</v>
      </c>
      <c r="I23" s="37" t="n">
        <f aca="false">-C23*Premissas!$B$22</f>
        <v>-1571618.50262184</v>
      </c>
      <c r="J23" s="40" t="n">
        <f aca="false">G23+I23</f>
        <v>13840997.8282778</v>
      </c>
      <c r="K23" s="39" t="n">
        <f aca="false">J23/C23</f>
        <v>0.7979</v>
      </c>
    </row>
    <row r="24" customFormat="false" ht="15" hidden="false" customHeight="true" outlineLevel="0" collapsed="false">
      <c r="A24" s="35" t="n">
        <v>22</v>
      </c>
      <c r="B24" s="35" t="n">
        <f aca="false">YEAR(EDATE(Premissas!$B$12,(A24-1)*12))</f>
        <v>2048</v>
      </c>
      <c r="C24" s="36" t="n">
        <f aca="false">SUMIFS('Fluxo Mensal'!$G:$G,'Fluxo Mensal'!$B:$B,A24)</f>
        <v>18209351.3539152</v>
      </c>
      <c r="D24" s="37" t="n">
        <f aca="false">-C24*Premissas!$B$21</f>
        <v>-664641.324417904</v>
      </c>
      <c r="E24" s="36" t="n">
        <f aca="false">C24+D24</f>
        <v>17544710.0294973</v>
      </c>
      <c r="F24" s="37" t="n">
        <f aca="false">-C24*Premissas!$B$20</f>
        <v>-1365701.35154364</v>
      </c>
      <c r="G24" s="38" t="n">
        <f aca="false">E24+F24</f>
        <v>16179008.6779536</v>
      </c>
      <c r="H24" s="39" t="n">
        <f aca="false">G24/C24</f>
        <v>0.8885</v>
      </c>
      <c r="I24" s="37" t="n">
        <f aca="false">-C24*Premissas!$B$22</f>
        <v>-1649767.23266472</v>
      </c>
      <c r="J24" s="40" t="n">
        <f aca="false">G24+I24</f>
        <v>14529241.4452889</v>
      </c>
      <c r="K24" s="39" t="n">
        <f aca="false">J24/C24</f>
        <v>0.7979</v>
      </c>
    </row>
    <row r="25" customFormat="false" ht="15" hidden="false" customHeight="true" outlineLevel="0" collapsed="false">
      <c r="A25" s="35" t="n">
        <v>23</v>
      </c>
      <c r="B25" s="35" t="n">
        <f aca="false">YEAR(EDATE(Premissas!$B$12,(A25-1)*12))</f>
        <v>2049</v>
      </c>
      <c r="C25" s="36" t="n">
        <f aca="false">SUMIFS('Fluxo Mensal'!$G:$G,'Fluxo Mensal'!$B:$B,A25)</f>
        <v>19114811.3499886</v>
      </c>
      <c r="D25" s="37" t="n">
        <f aca="false">-C25*Premissas!$B$21</f>
        <v>-697690.614274584</v>
      </c>
      <c r="E25" s="36" t="n">
        <f aca="false">C25+D25</f>
        <v>18417120.735714</v>
      </c>
      <c r="F25" s="37" t="n">
        <f aca="false">-C25*Premissas!$B$20</f>
        <v>-1433610.85124915</v>
      </c>
      <c r="G25" s="38" t="n">
        <f aca="false">E25+F25</f>
        <v>16983509.8844649</v>
      </c>
      <c r="H25" s="39" t="n">
        <f aca="false">G25/C25</f>
        <v>0.8885</v>
      </c>
      <c r="I25" s="37" t="n">
        <f aca="false">-C25*Premissas!$B$22</f>
        <v>-1731801.90830897</v>
      </c>
      <c r="J25" s="40" t="n">
        <f aca="false">G25+I25</f>
        <v>15251707.9761559</v>
      </c>
      <c r="K25" s="39" t="n">
        <f aca="false">J25/C25</f>
        <v>0.7979</v>
      </c>
    </row>
    <row r="26" customFormat="false" ht="15" hidden="false" customHeight="true" outlineLevel="0" collapsed="false">
      <c r="A26" s="35" t="n">
        <v>24</v>
      </c>
      <c r="B26" s="35" t="n">
        <f aca="false">YEAR(EDATE(Premissas!$B$12,(A26-1)*12))</f>
        <v>2050</v>
      </c>
      <c r="C26" s="36" t="n">
        <f aca="false">SUMIFS('Fluxo Mensal'!$G:$G,'Fluxo Mensal'!$B:$B,A26)</f>
        <v>20065295.3443668</v>
      </c>
      <c r="D26" s="37" t="n">
        <f aca="false">-C26*Premissas!$B$21</f>
        <v>-732383.280069388</v>
      </c>
      <c r="E26" s="36" t="n">
        <f aca="false">C26+D26</f>
        <v>19332912.0642974</v>
      </c>
      <c r="F26" s="37" t="n">
        <f aca="false">-C26*Premissas!$B$20</f>
        <v>-1504897.15082751</v>
      </c>
      <c r="G26" s="38" t="n">
        <f aca="false">E26+F26</f>
        <v>17828014.9134699</v>
      </c>
      <c r="H26" s="39" t="n">
        <f aca="false">G26/C26</f>
        <v>0.8885</v>
      </c>
      <c r="I26" s="37" t="n">
        <f aca="false">-C26*Premissas!$B$22</f>
        <v>-1817915.75819963</v>
      </c>
      <c r="J26" s="40" t="n">
        <f aca="false">G26+I26</f>
        <v>16010099.1552703</v>
      </c>
      <c r="K26" s="39" t="n">
        <f aca="false">J26/C26</f>
        <v>0.7979</v>
      </c>
    </row>
    <row r="27" customFormat="false" ht="15" hidden="false" customHeight="true" outlineLevel="0" collapsed="false">
      <c r="A27" s="35" t="n">
        <v>25</v>
      </c>
      <c r="B27" s="35" t="n">
        <f aca="false">YEAR(EDATE(Premissas!$B$12,(A27-1)*12))</f>
        <v>2051</v>
      </c>
      <c r="C27" s="36" t="n">
        <f aca="false">SUMIFS('Fluxo Mensal'!$G:$G,'Fluxo Mensal'!$B:$B,A27)</f>
        <v>21063042.1553654</v>
      </c>
      <c r="D27" s="37" t="n">
        <f aca="false">-C27*Premissas!$B$21</f>
        <v>-768801.038670838</v>
      </c>
      <c r="E27" s="36" t="n">
        <f aca="false">C27+D27</f>
        <v>20294241.1166946</v>
      </c>
      <c r="F27" s="37" t="n">
        <f aca="false">-C27*Premissas!$B$20</f>
        <v>-1579728.16165241</v>
      </c>
      <c r="G27" s="38" t="n">
        <f aca="false">E27+F27</f>
        <v>18714512.9550422</v>
      </c>
      <c r="H27" s="39" t="n">
        <f aca="false">G27/C27</f>
        <v>0.8885</v>
      </c>
      <c r="I27" s="37" t="n">
        <f aca="false">-C27*Premissas!$B$22</f>
        <v>-1908311.61927611</v>
      </c>
      <c r="J27" s="40" t="n">
        <f aca="false">G27+I27</f>
        <v>16806201.3357661</v>
      </c>
      <c r="K27" s="39" t="n">
        <f aca="false">J27/C27</f>
        <v>0.7979</v>
      </c>
    </row>
    <row r="28" customFormat="false" ht="15" hidden="false" customHeight="true" outlineLevel="0" collapsed="false">
      <c r="A28" s="35" t="n">
        <v>26</v>
      </c>
      <c r="B28" s="35" t="n">
        <f aca="false">YEAR(EDATE(Premissas!$B$12,(A28-1)*12))</f>
        <v>2052</v>
      </c>
      <c r="C28" s="36" t="n">
        <f aca="false">SUMIFS('Fluxo Mensal'!$G:$G,'Fluxo Mensal'!$B:$B,A28)</f>
        <v>22110401.926541</v>
      </c>
      <c r="D28" s="37" t="n">
        <f aca="false">-C28*Premissas!$B$21</f>
        <v>-807029.670318745</v>
      </c>
      <c r="E28" s="36" t="n">
        <f aca="false">C28+D28</f>
        <v>21303372.2562222</v>
      </c>
      <c r="F28" s="37" t="n">
        <f aca="false">-C28*Premissas!$B$20</f>
        <v>-1658280.14449057</v>
      </c>
      <c r="G28" s="38" t="n">
        <f aca="false">E28+F28</f>
        <v>19645092.1117317</v>
      </c>
      <c r="H28" s="39" t="n">
        <f aca="false">G28/C28</f>
        <v>0.8885</v>
      </c>
      <c r="I28" s="37" t="n">
        <f aca="false">-C28*Premissas!$B$22</f>
        <v>-2003202.41454461</v>
      </c>
      <c r="J28" s="40" t="n">
        <f aca="false">G28+I28</f>
        <v>17641889.697187</v>
      </c>
      <c r="K28" s="39" t="n">
        <f aca="false">J28/C28</f>
        <v>0.7979</v>
      </c>
    </row>
    <row r="29" customFormat="false" ht="15" hidden="false" customHeight="true" outlineLevel="0" collapsed="false">
      <c r="A29" s="35" t="n">
        <v>27</v>
      </c>
      <c r="B29" s="35" t="n">
        <f aca="false">YEAR(EDATE(Premissas!$B$12,(A29-1)*12))</f>
        <v>2053</v>
      </c>
      <c r="C29" s="36" t="n">
        <f aca="false">SUMIFS('Fluxo Mensal'!$G:$G,'Fluxo Mensal'!$B:$B,A29)</f>
        <v>23209841.6623382</v>
      </c>
      <c r="D29" s="37" t="n">
        <f aca="false">-C29*Premissas!$B$21</f>
        <v>-847159.220675345</v>
      </c>
      <c r="E29" s="36" t="n">
        <f aca="false">C29+D29</f>
        <v>22362682.4416629</v>
      </c>
      <c r="F29" s="37" t="n">
        <f aca="false">-C29*Premissas!$B$20</f>
        <v>-1740738.12467537</v>
      </c>
      <c r="G29" s="38" t="n">
        <f aca="false">E29+F29</f>
        <v>20621944.3169875</v>
      </c>
      <c r="H29" s="39" t="n">
        <f aca="false">G29/C29</f>
        <v>0.8885</v>
      </c>
      <c r="I29" s="37" t="n">
        <f aca="false">-C29*Premissas!$B$22</f>
        <v>-2102811.65460784</v>
      </c>
      <c r="J29" s="40" t="n">
        <f aca="false">G29+I29</f>
        <v>18519132.6623797</v>
      </c>
      <c r="K29" s="39" t="n">
        <f aca="false">J29/C29</f>
        <v>0.7979</v>
      </c>
    </row>
    <row r="30" customFormat="false" ht="15" hidden="false" customHeight="true" outlineLevel="0" collapsed="false">
      <c r="A30" s="35" t="n">
        <v>28</v>
      </c>
      <c r="B30" s="35" t="n">
        <f aca="false">YEAR(EDATE(Premissas!$B$12,(A30-1)*12))</f>
        <v>2054</v>
      </c>
      <c r="C30" s="36" t="n">
        <f aca="false">SUMIFS('Fluxo Mensal'!$G:$G,'Fluxo Mensal'!$B:$B,A30)</f>
        <v>24363951.038998</v>
      </c>
      <c r="D30" s="37" t="n">
        <f aca="false">-C30*Premissas!$B$21</f>
        <v>-889284.212923426</v>
      </c>
      <c r="E30" s="36" t="n">
        <f aca="false">C30+D30</f>
        <v>23474666.8260746</v>
      </c>
      <c r="F30" s="37" t="n">
        <f aca="false">-C30*Premissas!$B$20</f>
        <v>-1827296.32792485</v>
      </c>
      <c r="G30" s="38" t="n">
        <f aca="false">E30+F30</f>
        <v>21647370.4981497</v>
      </c>
      <c r="H30" s="39" t="n">
        <f aca="false">G30/C30</f>
        <v>0.8885</v>
      </c>
      <c r="I30" s="37" t="n">
        <f aca="false">-C30*Premissas!$B$22</f>
        <v>-2207373.96413322</v>
      </c>
      <c r="J30" s="40" t="n">
        <f aca="false">G30+I30</f>
        <v>19439996.5340165</v>
      </c>
      <c r="K30" s="39" t="n">
        <f aca="false">J30/C30</f>
        <v>0.7979</v>
      </c>
    </row>
    <row r="31" customFormat="false" ht="15" hidden="false" customHeight="true" outlineLevel="0" collapsed="false">
      <c r="A31" s="35" t="n">
        <v>29</v>
      </c>
      <c r="B31" s="35" t="n">
        <f aca="false">YEAR(EDATE(Premissas!$B$12,(A31-1)*12))</f>
        <v>2055</v>
      </c>
      <c r="C31" s="36" t="n">
        <f aca="false">SUMIFS('Fluxo Mensal'!$G:$G,'Fluxo Mensal'!$B:$B,A31)</f>
        <v>25575448.5044122</v>
      </c>
      <c r="D31" s="37" t="n">
        <f aca="false">-C31*Premissas!$B$21</f>
        <v>-933503.870411044</v>
      </c>
      <c r="E31" s="36" t="n">
        <f aca="false">C31+D31</f>
        <v>24641944.6340011</v>
      </c>
      <c r="F31" s="37" t="n">
        <f aca="false">-C31*Premissas!$B$20</f>
        <v>-1918158.63783091</v>
      </c>
      <c r="G31" s="38" t="n">
        <f aca="false">E31+F31</f>
        <v>22723785.9961702</v>
      </c>
      <c r="H31" s="39" t="n">
        <f aca="false">G31/C31</f>
        <v>0.8885</v>
      </c>
      <c r="I31" s="37" t="n">
        <f aca="false">-C31*Premissas!$B$22</f>
        <v>-2317135.63449974</v>
      </c>
      <c r="J31" s="40" t="n">
        <f aca="false">G31+I31</f>
        <v>20406650.3616705</v>
      </c>
      <c r="K31" s="39" t="n">
        <f aca="false">J31/C31</f>
        <v>0.7979</v>
      </c>
    </row>
    <row r="32" customFormat="false" ht="15" hidden="false" customHeight="true" outlineLevel="0" collapsed="false">
      <c r="A32" s="35" t="n">
        <v>30</v>
      </c>
      <c r="B32" s="35" t="n">
        <f aca="false">YEAR(EDATE(Premissas!$B$12,(A32-1)*12))</f>
        <v>2056</v>
      </c>
      <c r="C32" s="36" t="n">
        <f aca="false">SUMIFS('Fluxo Mensal'!$G:$G,'Fluxo Mensal'!$B:$B,A32)</f>
        <v>26847187.6812941</v>
      </c>
      <c r="D32" s="37" t="n">
        <f aca="false">-C32*Premissas!$B$21</f>
        <v>-979922.350367233</v>
      </c>
      <c r="E32" s="36" t="n">
        <f aca="false">C32+D32</f>
        <v>25867265.3309268</v>
      </c>
      <c r="F32" s="37" t="n">
        <f aca="false">-C32*Premissas!$B$20</f>
        <v>-2013539.07609705</v>
      </c>
      <c r="G32" s="38" t="n">
        <f aca="false">E32+F32</f>
        <v>23853726.2548298</v>
      </c>
      <c r="H32" s="39" t="n">
        <f aca="false">G32/C32</f>
        <v>0.8885</v>
      </c>
      <c r="I32" s="37" t="n">
        <f aca="false">-C32*Premissas!$B$22</f>
        <v>-2432355.20392524</v>
      </c>
      <c r="J32" s="40" t="n">
        <f aca="false">G32+I32</f>
        <v>21421371.0509045</v>
      </c>
      <c r="K32" s="39" t="n">
        <f aca="false">J32/C32</f>
        <v>0.7979</v>
      </c>
    </row>
    <row r="33" customFormat="false" ht="15" hidden="false" customHeight="true" outlineLevel="0" collapsed="false">
      <c r="A33" s="41" t="s">
        <v>71</v>
      </c>
      <c r="B33" s="42"/>
      <c r="C33" s="43" t="n">
        <f aca="false">SUM(C3:C32)</f>
        <v>434590328.58213</v>
      </c>
      <c r="D33" s="43" t="n">
        <f aca="false">SUM(D3:D32)</f>
        <v>-15862546.9932478</v>
      </c>
      <c r="E33" s="43" t="n">
        <f aca="false">SUM(E3:E32)</f>
        <v>418727781.588883</v>
      </c>
      <c r="F33" s="43" t="n">
        <f aca="false">SUM(F3:F32)</f>
        <v>-32594274.6436598</v>
      </c>
      <c r="G33" s="43" t="n">
        <f aca="false">SUM(G3:G32)</f>
        <v>386133506.945223</v>
      </c>
      <c r="H33" s="42"/>
      <c r="I33" s="43" t="n">
        <f aca="false">SUM(I3:I32)</f>
        <v>-39373883.769541</v>
      </c>
      <c r="J33" s="43" t="n">
        <f aca="false">SUM(J3:J32)</f>
        <v>346759623.175682</v>
      </c>
      <c r="K33" s="42"/>
    </row>
    <row r="35" customFormat="false" ht="87.75" hidden="false" customHeight="true" outlineLevel="0" collapsed="false">
      <c r="A35" s="44" t="s">
        <v>72</v>
      </c>
      <c r="B35" s="44"/>
      <c r="C35" s="44"/>
      <c r="D35" s="44"/>
      <c r="E35" s="44"/>
      <c r="F35" s="44"/>
      <c r="G35" s="44"/>
      <c r="H35" s="44"/>
      <c r="I35" s="44"/>
      <c r="J35" s="44"/>
      <c r="K35" s="44"/>
    </row>
  </sheetData>
  <mergeCells count="1">
    <mergeCell ref="A35:K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10"/>
  </cols>
  <sheetData>
    <row r="1" customFormat="false" ht="17.25" hidden="false" customHeight="true" outlineLevel="0" collapsed="false">
      <c r="A1" s="2" t="s">
        <v>73</v>
      </c>
    </row>
    <row r="4" customFormat="false" ht="15" hidden="false" customHeight="true" outlineLevel="0" collapsed="false">
      <c r="A4" s="45" t="s">
        <v>74</v>
      </c>
    </row>
    <row r="5" customFormat="false" ht="30" hidden="false" customHeight="true" outlineLevel="0" collapsed="false">
      <c r="A5" s="46" t="s">
        <v>75</v>
      </c>
    </row>
    <row r="7" customFormat="false" ht="15" hidden="false" customHeight="true" outlineLevel="0" collapsed="false">
      <c r="A7" s="45" t="s">
        <v>76</v>
      </c>
    </row>
    <row r="8" customFormat="false" ht="45" hidden="false" customHeight="true" outlineLevel="0" collapsed="false">
      <c r="A8" s="46" t="s">
        <v>77</v>
      </c>
    </row>
    <row r="11" customFormat="false" ht="15" hidden="false" customHeight="true" outlineLevel="0" collapsed="false">
      <c r="A11" s="45" t="s">
        <v>78</v>
      </c>
    </row>
    <row r="12" customFormat="false" ht="45" hidden="false" customHeight="true" outlineLevel="0" collapsed="false">
      <c r="A12" s="46" t="s">
        <v>79</v>
      </c>
    </row>
    <row r="14" customFormat="false" ht="15" hidden="false" customHeight="true" outlineLevel="0" collapsed="false">
      <c r="A14" s="45" t="s">
        <v>80</v>
      </c>
    </row>
    <row r="15" customFormat="false" ht="45" hidden="false" customHeight="true" outlineLevel="0" collapsed="false">
      <c r="A15" s="46" t="s">
        <v>81</v>
      </c>
    </row>
    <row r="18" customFormat="false" ht="15" hidden="false" customHeight="true" outlineLevel="0" collapsed="false">
      <c r="A18" s="45" t="s">
        <v>82</v>
      </c>
    </row>
    <row r="19" customFormat="false" ht="30" hidden="false" customHeight="true" outlineLevel="0" collapsed="false">
      <c r="A19" s="46" t="s">
        <v>83</v>
      </c>
    </row>
    <row r="22" customFormat="false" ht="15" hidden="false" customHeight="true" outlineLevel="0" collapsed="false">
      <c r="A22" s="45" t="s">
        <v>84</v>
      </c>
    </row>
    <row r="23" customFormat="false" ht="45" hidden="false" customHeight="true" outlineLevel="0" collapsed="false">
      <c r="A23" s="46" t="s">
        <v>85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2026-08-04T15:15:03Z</dcterms:created>
  <dc:creator>openpyxl</dc:creator>
  <dc:description/>
  <dc:language>en-US</dc:language>
  <cp:lastModifiedBy/>
  <dcterms:modified xsi:type="dcterms:W3CDTF">2026-08-10T17:21:53Z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