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remissas" sheetId="1" state="visible" r:id="rId3"/>
    <sheet name="Fluxo Mensal" sheetId="2" state="visible" r:id="rId4"/>
    <sheet name="Resumo Anual" sheetId="3" state="visible" r:id="rId5"/>
    <sheet name="Notas e Fontes"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<sst xmlns="http://schemas.openxmlformats.org/spreadsheetml/2006/main" count="80" uniqueCount="80">
  <si>
    <t xml:space="preserve">UFV Paraisópolis — Premissas da Projeção Financeira</t>
  </si>
  <si>
    <t xml:space="preserve">Ativo dado em GARANTIA da captação (usina e recebíveis). Não integra o fluxo do projeto: o caixa gerado aqui não serve o serviço da dívida. Dívida do Itaú permanece em pé.</t>
  </si>
  <si>
    <t xml:space="preserve">PARÂMETROS GERAIS</t>
  </si>
  <si>
    <t xml:space="preserve">Data de início de operação comercial (COD)</t>
  </si>
  <si>
    <t xml:space="preserve">◄ real — usina em operação desde dez/2023 (doc. de portfólio)</t>
  </si>
  <si>
    <t xml:space="preserve">Prazo de vida útil (anos)</t>
  </si>
  <si>
    <t xml:space="preserve">Data de início do período-base (últimos 12 meses reais)</t>
  </si>
  <si>
    <t xml:space="preserve">◄ real — abr/2025 a mar/2026, faturamento mensal efetivo (locação + O&amp;M)</t>
  </si>
  <si>
    <t xml:space="preserve">Data de início da projeção (1º mês após o período-base real)</t>
  </si>
  <si>
    <t xml:space="preserve">Reajuste anual assumido (proxy IGP-M)</t>
  </si>
  <si>
    <t xml:space="preserve">◄ mesma premissa usada no modelo da UFV Montes Claros — ajustar se tiver visão própria</t>
  </si>
  <si>
    <t xml:space="preserve">Degradação anual dos módulos</t>
  </si>
  <si>
    <t xml:space="preserve">◄ padrão de mercado — PR real caiu de 86,6% (2024) para 86,4% (2025), ritmo bem mais lento</t>
  </si>
  <si>
    <t xml:space="preserve">OPEX (% da receita bruta)</t>
  </si>
  <si>
    <t xml:space="preserve">◄ real — R$ 74,4K / R$ 1,49M ≈ 5,0% (doc. de portfólio)</t>
  </si>
  <si>
    <t xml:space="preserve">PIS + COFINS (% da receita bruta)</t>
  </si>
  <si>
    <t xml:space="preserve">◄ regime cumulativo do Lucro Presumido: 0,65% + 3,00%</t>
  </si>
  <si>
    <t xml:space="preserve">Participação no ativo (%)</t>
  </si>
  <si>
    <t xml:space="preserve">◄ real — 50% (doc. de portfólio)</t>
  </si>
  <si>
    <t xml:space="preserve">IRPJ + CSLL (% da receita bruta)</t>
  </si>
  <si>
    <t xml:space="preserve">◄ presunção de 32%; soma com PIS/COFINS = 12,71% de carga total</t>
  </si>
  <si>
    <t xml:space="preserve">PERÍODO-BASE — FATURAMENTO MENSAL REAL (abr/2025 a mar/2026)</t>
  </si>
  <si>
    <t xml:space="preserve">Mês/Ano</t>
  </si>
  <si>
    <t xml:space="preserve">Faturamento real (R$)</t>
  </si>
  <si>
    <t xml:space="preserve">abr/2025</t>
  </si>
  <si>
    <t xml:space="preserve">mai/2025</t>
  </si>
  <si>
    <t xml:space="preserve">jun/2025</t>
  </si>
  <si>
    <t xml:space="preserve">jul/2025</t>
  </si>
  <si>
    <t xml:space="preserve">ago/2025</t>
  </si>
  <si>
    <t xml:space="preserve">set/2025</t>
  </si>
  <si>
    <t xml:space="preserve">out/2025</t>
  </si>
  <si>
    <t xml:space="preserve">nov/2025</t>
  </si>
  <si>
    <t xml:space="preserve">dez/2025</t>
  </si>
  <si>
    <t xml:space="preserve">jan/2026</t>
  </si>
  <si>
    <t xml:space="preserve">fev/2026</t>
  </si>
  <si>
    <t xml:space="preserve">mar/2026</t>
  </si>
  <si>
    <t xml:space="preserve">Total período-base (12 meses)</t>
  </si>
  <si>
    <t xml:space="preserve">Fonte: valores extraídos diretamente dos dados do gráfico "Faturamento mensal 2025-2026" do documento de portfólio interno (Paraisópolis-MC, abril/2026) — faturamento real mensal (locação + O&amp;M, Metha Energia). Os picos de jul/2025 e jan/2026 referem-se ao acerto semestral do VAS (ajuste da remuneração de O&amp;M à geração real, Cláusula 3.12 do modelo padrão de contrato de O&amp;M). Este período de 12 meses (abr/25-mar/26) é o mesmo usado no documento de portfólio para o indicador "Receita operacional bruta ≈ R$1,49M".</t>
  </si>
  <si>
    <t xml:space="preserve">Nota: diferente do modelo da UFV Montes Claros (baseado nas cláusulas do contrato, ainda não operacional), este modelo usa faturamento real já realizado, sem separar Locação de O&amp;M (o documento-fonte já apresenta os dois combinados). A projeção futura escala esse padrão mensal real pelo reajuste e pela degradação assumidos.</t>
  </si>
  <si>
    <t xml:space="preserve">UFV Paraisópolis — Fluxo Mensal de Receita Projetada (abr/2026 a nov/2053)</t>
  </si>
  <si>
    <t xml:space="preserve">Nº mês (proj.)</t>
  </si>
  <si>
    <t xml:space="preserve">Ano projetado</t>
  </si>
  <si>
    <t xml:space="preserve">Mês-base (1-12)</t>
  </si>
  <si>
    <t xml:space="preserve">Data ref.</t>
  </si>
  <si>
    <t xml:space="preserve">Receita projetada (R$)</t>
  </si>
  <si>
    <t xml:space="preserve">UFV Paraisópolis — Resumo Anual (ativo dado em garantia)</t>
  </si>
  <si>
    <t xml:space="preserve">Ano
proj.</t>
  </si>
  <si>
    <t xml:space="preserve">Ano civil</t>
  </si>
  <si>
    <t xml:space="preserve">Receita Bruta</t>
  </si>
  <si>
    <t xml:space="preserve">(−) PIS/COFINS</t>
  </si>
  <si>
    <t xml:space="preserve">Receita Líquida</t>
  </si>
  <si>
    <t xml:space="preserve">(−) OPEX</t>
  </si>
  <si>
    <t xml:space="preserve">EBITDA</t>
  </si>
  <si>
    <t xml:space="preserve">Margem
EBITDA</t>
  </si>
  <si>
    <t xml:space="preserve">(−) IRPJ/CSLL</t>
  </si>
  <si>
    <t xml:space="preserve">CFADS</t>
  </si>
  <si>
    <t xml:space="preserve">Margem</t>
  </si>
  <si>
    <t xml:space="preserve">Total</t>
  </si>
  <si>
    <t xml:space="preserve">CFADS (Cash Flow Available for Debt Service) é o caixa disponível para o serviço da dívida: receita bruta menos PIS e COFINS, menos OPEX, menos IRPJ e CSLL. Não desconta depreciação, que não movimenta caixa, nem despesa financeira, que é justamente o compromisso que se quer cobrir. Na DFC (CPC 03) equivale ao Caixa Líquido Gerado pelas Atividades Operacionais, assumindo capital de giro estável. Não confundir com lucro líquido contábil, que seria menor por descontar depreciação e juros. Cascata contábil (Lucro Presumido): Receita Bruta menos PIS e COFINS dá a Receita Líquida; menos OPEX dá o EBITDA; menos IRPJ e CSLL dá o Resultado. PIS e COFINS a 3,65% da receita bruta no regime cumulativo. IRPJ e CSLL a 9,06% da receita bruta, correspondendo a 15% de IRPJ e 9% de CSLL sobre presunção de 32%, mais adicional; a decomposição exata deve ser confirmada com o contador, e a carga total de 12,71% é a premissa confirmada pelo usuário. O Resultado não desconta depreciação nem despesa financeira: é o caixa operacional após tributos, usado como CFADS. Paraisópolis não integra o fluxo do projeto: estes números servem para dimensionar o valor de garantia, não para servir a dívida.</t>
  </si>
  <si>
    <t xml:space="preserve">Notas, premissas e fontes</t>
  </si>
  <si>
    <t xml:space="preserve">Escopo do modelo</t>
  </si>
  <si>
    <t xml:space="preserve">Projeção de receita e resultado da UFV Paraisópolis, ativo já operacional (em operação desde dezembro de 2023). Diferente do modelo da UFV Montes Claros (baseado nas cláusulas do contrato, usina ainda não operacional), aqui a base é o faturamento real já realizado.</t>
  </si>
  <si>
    <t xml:space="preserve">Fonte dos dados reais</t>
  </si>
  <si>
    <t xml:space="preserve">Documento de portfólio interno "Paraisópolis-MC" (abril/2026): capacidade técnica, performance ratio, faturamento mensal (gráfico "Faturamento mensal 2025-2026"), OPEX, tributos e participação societária.</t>
  </si>
  <si>
    <t xml:space="preserve">Período-base</t>
  </si>
  <si>
    <t xml:space="preserve">12 meses reais de faturamento (abr/2025 a mar/2026), locação + O&amp;M combinados (Metha Energia é a comercializadora/contraparte, mesma estrutura contratual de Montes Claros). Este é o mesmo período usado no documento de portfólio para o indicador "Receita operacional bruta ≈ R$1,49M".</t>
  </si>
  <si>
    <t xml:space="preserve">Picos sazonais</t>
  </si>
  <si>
    <t xml:space="preserve">Os picos de jul/2025 (R$175.937,68) e jan/2026 (R$154.857,23) referem-se ao acerto semestral do VAS (ajuste da remuneração de O&amp;M à geração real efetivamente medida), conforme observado no próprio documento de portfólio.</t>
  </si>
  <si>
    <t xml:space="preserve">Projeção (abr/2026 em diante)</t>
  </si>
  <si>
    <t xml:space="preserve">Escala o padrão mensal real do período-base por: (1) reajuste anual assumido (5,5% a.a., mesma premissa do modelo de Montes Claros); (2) degradação anual dos módulos (0,5% a.a., padrão de mercado — a queda real do Performance Ratio entre 2024 e 2025, de 86,6% para 86,4%, foi bem mais lenta, mas 2 pontos de dados não bastam para firmar uma taxa própria).</t>
  </si>
  <si>
    <t xml:space="preserve">Horizonte</t>
  </si>
  <si>
    <t xml:space="preserve">Projeta até completar 30 anos de vida útil contados da entrada em operação (dez/2023) — ou seja, até novembro de 2053 (27 anos e 8 meses de projeção a partir de abr/2026, após os 12 meses do período-base real).</t>
  </si>
  <si>
    <t xml:space="preserve">OPEX e Tributos</t>
  </si>
  <si>
    <t xml:space="preserve">OPEX = 5,0% da receita bruta (real: R$74,4K / R$1,49M). Tributos = 12,71% sobre o EBITDA (real, mesmo percentual efetivo observado em 2025 no documento de portfólio).</t>
  </si>
  <si>
    <t xml:space="preserve">Participação</t>
  </si>
  <si>
    <t xml:space="preserve">50% de participação no ativo (doc. de portfólio). O Resumo Anual mostra o resultado 100% do ativo e, à parte, o resultado líquido total na participação do usuário.</t>
  </si>
  <si>
    <t xml:space="preserve">Premissas que exigem confirmação do usuário</t>
  </si>
  <si>
    <t xml:space="preserve">(1) Taxa de reajuste anual (5,5% a.a., proxy IGP-M) — ajustável em Premissas!B9. (2) Degradação anual dos módulos (0,5% a.a.) — ajustável em Premissas!B10. Todo o resto (faturamento-base, OPEX, tributos, participação, data de operação) vem de dados reais do documento de portfólio.</t>
  </si>
  <si>
    <t xml:space="preserve">Itens não modelados</t>
  </si>
  <si>
    <t xml:space="preserve">Serviço da dívida (Itaú + sócio Rodoserv, total R$3.166.913 em doc. de portfólio) e a expansão de +50% de capacidade já viabilizada na infraestrutura — não incluídos por não terem sido pedidos neste modelo.</t>
  </si>
</sst>
</file>

<file path=xl/styles.xml><?xml version="1.0" encoding="utf-8"?>
<styleSheet xmlns="http://schemas.openxmlformats.org/spreadsheetml/2006/main">
  <numFmts count="8">
    <numFmt numFmtId="164" formatCode="General"/>
    <numFmt numFmtId="165" formatCode="dd/mm/yyyy"/>
    <numFmt numFmtId="166" formatCode="0"/>
    <numFmt numFmtId="167" formatCode="0.00%"/>
    <numFmt numFmtId="168" formatCode="#,##0.00;\(#,##0.00\);\-"/>
    <numFmt numFmtId="169" formatCode="mmm/yyyy"/>
    <numFmt numFmtId="170" formatCode="#,##0;\(#,##0\);\-"/>
    <numFmt numFmtId="171" formatCode="0.0%"/>
  </numFmts>
  <fonts count="15">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10"/>
      <color rgb="FFB5573A"/>
      <name val="Arial"/>
      <family val="0"/>
      <charset val="1"/>
    </font>
    <font>
      <b val="true"/>
      <sz val="11"/>
      <color rgb="FFFFFFFF"/>
      <name val="Arial"/>
      <family val="0"/>
      <charset val="1"/>
    </font>
    <font>
      <sz val="11"/>
      <color rgb="FF000000"/>
      <name val="Arial"/>
      <family val="0"/>
      <charset val="1"/>
    </font>
    <font>
      <sz val="11"/>
      <color rgb="FF0000FF"/>
      <name val="Arial"/>
      <family val="0"/>
      <charset val="1"/>
    </font>
    <font>
      <i val="true"/>
      <sz val="9"/>
      <color rgb="FF808080"/>
      <name val="Arial"/>
      <family val="0"/>
      <charset val="1"/>
    </font>
    <font>
      <sz val="11"/>
      <name val="Arial"/>
      <family val="0"/>
      <charset val="1"/>
    </font>
    <font>
      <i val="true"/>
      <sz val="9"/>
      <color rgb="FF5C6B74"/>
      <name val="Arial"/>
      <family val="0"/>
      <charset val="1"/>
    </font>
    <font>
      <b val="true"/>
      <sz val="11"/>
      <name val="Arial"/>
      <family val="0"/>
      <charset val="1"/>
    </font>
    <font>
      <b val="true"/>
      <sz val="13"/>
      <color rgb="FF1F4E78"/>
      <name val="Arial"/>
      <family val="0"/>
      <charset val="1"/>
    </font>
    <font>
      <sz val="11"/>
      <color rgb="FFB5573A"/>
      <name val="Arial"/>
      <family val="0"/>
      <charset val="1"/>
    </font>
  </fonts>
  <fills count="9">
    <fill>
      <patternFill patternType="none"/>
    </fill>
    <fill>
      <patternFill patternType="gray125"/>
    </fill>
    <fill>
      <patternFill patternType="solid">
        <fgColor rgb="FF1F4E78"/>
        <bgColor rgb="FF003366"/>
      </patternFill>
    </fill>
    <fill>
      <patternFill patternType="solid">
        <fgColor rgb="FF4472C4"/>
        <bgColor rgb="FF5C6B74"/>
      </patternFill>
    </fill>
    <fill>
      <patternFill patternType="solid">
        <fgColor rgb="FFD9E1F2"/>
        <bgColor rgb="FFD9D9D9"/>
      </patternFill>
    </fill>
    <fill>
      <patternFill patternType="solid">
        <fgColor rgb="FFF2F2F2"/>
        <bgColor rgb="FFEAF3EC"/>
      </patternFill>
    </fill>
    <fill>
      <patternFill patternType="solid">
        <fgColor rgb="FFEAF0F7"/>
        <bgColor rgb="FFEAF3EC"/>
      </patternFill>
    </fill>
    <fill>
      <patternFill patternType="solid">
        <fgColor rgb="FFEAF3EC"/>
        <bgColor rgb="FFEAF0F7"/>
      </patternFill>
    </fill>
    <fill>
      <patternFill patternType="solid">
        <fgColor rgb="FFBFBFBF"/>
        <bgColor rgb="FFD9D9D9"/>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right/>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6" fontId="8" fillId="0" borderId="0" xfId="0" applyFont="true" applyBorder="false" applyAlignment="true" applyProtection="false">
      <alignment horizontal="general" vertical="bottom" textRotation="0" wrapText="false" indent="0" shrinkToFit="false"/>
      <protection locked="true" hidden="false"/>
    </xf>
    <xf numFmtId="167" fontId="8"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6" fillId="3" borderId="1" xfId="0" applyFont="true" applyBorder="true" applyAlignment="true" applyProtection="false">
      <alignment horizontal="center" vertical="bottom" textRotation="0" wrapText="false" indent="0" shrinkToFit="false"/>
      <protection locked="true" hidden="false"/>
    </xf>
    <xf numFmtId="164" fontId="0" fillId="0" borderId="1" xfId="0" applyFont="true" applyBorder="true" applyAlignment="true" applyProtection="false">
      <alignment horizontal="general" vertical="bottom" textRotation="0" wrapText="false" indent="0" shrinkToFit="false"/>
      <protection locked="true" hidden="false"/>
    </xf>
    <xf numFmtId="168" fontId="8" fillId="0" borderId="1" xfId="0" applyFont="true" applyBorder="true" applyAlignment="true" applyProtection="false">
      <alignment horizontal="general" vertical="bottom" textRotation="0" wrapText="false" indent="0" shrinkToFit="false"/>
      <protection locked="true" hidden="false"/>
    </xf>
    <xf numFmtId="164" fontId="12" fillId="4" borderId="1" xfId="0" applyFont="true" applyBorder="true" applyAlignment="true" applyProtection="false">
      <alignment horizontal="general" vertical="bottom" textRotation="0" wrapText="false" indent="0" shrinkToFit="false"/>
      <protection locked="true" hidden="false"/>
    </xf>
    <xf numFmtId="168" fontId="12" fillId="4" borderId="1" xfId="0" applyFont="true" applyBorder="true" applyAlignment="tru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bottom" textRotation="0" wrapText="tru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bottom" textRotation="0" wrapText="true" indent="0" shrinkToFit="false"/>
      <protection locked="true" hidden="false"/>
    </xf>
    <xf numFmtId="166" fontId="0" fillId="0" borderId="1" xfId="0" applyFont="false" applyBorder="true" applyAlignment="true" applyProtection="false">
      <alignment horizontal="general" vertical="bottom" textRotation="0" wrapText="false" indent="0" shrinkToFit="false"/>
      <protection locked="true" hidden="false"/>
    </xf>
    <xf numFmtId="169" fontId="0" fillId="0" borderId="1" xfId="0" applyFont="false" applyBorder="true" applyAlignment="true" applyProtection="false">
      <alignment horizontal="general" vertical="bottom" textRotation="0" wrapText="false" indent="0" shrinkToFit="false"/>
      <protection locked="true" hidden="false"/>
    </xf>
    <xf numFmtId="168" fontId="0" fillId="0" borderId="1" xfId="0" applyFont="false" applyBorder="true" applyAlignment="true" applyProtection="false">
      <alignment horizontal="general" vertical="bottom" textRotation="0" wrapText="false" indent="0" shrinkToFit="false"/>
      <protection locked="true" hidden="false"/>
    </xf>
    <xf numFmtId="166" fontId="0" fillId="5" borderId="1" xfId="0" applyFont="false" applyBorder="true" applyAlignment="true" applyProtection="false">
      <alignment horizontal="general" vertical="bottom" textRotation="0" wrapText="false" indent="0" shrinkToFit="false"/>
      <protection locked="true" hidden="false"/>
    </xf>
    <xf numFmtId="169" fontId="0" fillId="5" borderId="1" xfId="0" applyFont="false" applyBorder="true" applyAlignment="true" applyProtection="false">
      <alignment horizontal="general" vertical="bottom" textRotation="0" wrapText="false" indent="0" shrinkToFit="false"/>
      <protection locked="true" hidden="false"/>
    </xf>
    <xf numFmtId="168" fontId="0" fillId="5" borderId="1" xfId="0" applyFont="false" applyBorder="tru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center" vertical="center" textRotation="0" wrapText="true" indent="0" shrinkToFit="false"/>
      <protection locked="true" hidden="false"/>
    </xf>
    <xf numFmtId="166" fontId="10" fillId="0" borderId="2" xfId="0" applyFont="true" applyBorder="true" applyAlignment="true" applyProtection="false">
      <alignment horizontal="general" vertical="bottom" textRotation="0" wrapText="false" indent="0" shrinkToFit="false"/>
      <protection locked="true" hidden="false"/>
    </xf>
    <xf numFmtId="170" fontId="10" fillId="0" borderId="2" xfId="0" applyFont="true" applyBorder="true" applyAlignment="true" applyProtection="false">
      <alignment horizontal="general" vertical="bottom" textRotation="0" wrapText="false" indent="0" shrinkToFit="false"/>
      <protection locked="true" hidden="false"/>
    </xf>
    <xf numFmtId="170" fontId="14" fillId="0" borderId="2" xfId="0" applyFont="true" applyBorder="true" applyAlignment="true" applyProtection="false">
      <alignment horizontal="general" vertical="bottom" textRotation="0" wrapText="false" indent="0" shrinkToFit="false"/>
      <protection locked="true" hidden="false"/>
    </xf>
    <xf numFmtId="170" fontId="12" fillId="6" borderId="2" xfId="0" applyFont="true" applyBorder="true" applyAlignment="true" applyProtection="false">
      <alignment horizontal="general" vertical="bottom" textRotation="0" wrapText="false" indent="0" shrinkToFit="false"/>
      <protection locked="true" hidden="false"/>
    </xf>
    <xf numFmtId="171" fontId="10" fillId="0" borderId="2" xfId="0" applyFont="true" applyBorder="true" applyAlignment="true" applyProtection="false">
      <alignment horizontal="general" vertical="bottom" textRotation="0" wrapText="false" indent="0" shrinkToFit="false"/>
      <protection locked="true" hidden="false"/>
    </xf>
    <xf numFmtId="170" fontId="12" fillId="7" borderId="2" xfId="0" applyFont="true" applyBorder="true" applyAlignment="true" applyProtection="false">
      <alignment horizontal="general" vertical="bottom" textRotation="0" wrapText="false" indent="0" shrinkToFit="false"/>
      <protection locked="true" hidden="false"/>
    </xf>
    <xf numFmtId="164" fontId="12" fillId="8" borderId="0" xfId="0" applyFont="true" applyBorder="false" applyAlignment="true" applyProtection="false">
      <alignment horizontal="general" vertical="bottom" textRotation="0" wrapText="false" indent="0" shrinkToFit="false"/>
      <protection locked="true" hidden="false"/>
    </xf>
    <xf numFmtId="164" fontId="0" fillId="8" borderId="0" xfId="0" applyFont="false" applyBorder="false" applyAlignment="true" applyProtection="false">
      <alignment horizontal="general" vertical="bottom" textRotation="0" wrapText="false" indent="0" shrinkToFit="false"/>
      <protection locked="true" hidden="false"/>
    </xf>
    <xf numFmtId="170" fontId="12" fillId="8"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B5573A"/>
      <rgbColor rgb="FFF2F2F2"/>
      <rgbColor rgb="FFEAF3EC"/>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AF0F7"/>
      <rgbColor rgb="FFD9E1F2"/>
      <rgbColor rgb="FFFFFF99"/>
      <rgbColor rgb="FF99CCFF"/>
      <rgbColor rgb="FFFF99CC"/>
      <rgbColor rgb="FFCC99FF"/>
      <rgbColor rgb="FFFFCC99"/>
      <rgbColor rgb="FF4472C4"/>
      <rgbColor rgb="FF33CCCC"/>
      <rgbColor rgb="FF99CC00"/>
      <rgbColor rgb="FFFFCC00"/>
      <rgbColor rgb="FFFF9900"/>
      <rgbColor rgb="FFFF6600"/>
      <rgbColor rgb="FF5C6B74"/>
      <rgbColor rgb="FF969696"/>
      <rgbColor rgb="FF003366"/>
      <rgbColor rgb="FF339966"/>
      <rgbColor rgb="FF003300"/>
      <rgbColor rgb="FF333300"/>
      <rgbColor rgb="FF9933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46"/>
    <col collapsed="false" customWidth="true" hidden="false" outlineLevel="0" max="2" min="2" style="1" width="18"/>
    <col collapsed="false" customWidth="true" hidden="false" outlineLevel="0" max="6" min="3" style="1" width="16"/>
  </cols>
  <sheetData>
    <row r="1" customFormat="false" ht="17.25" hidden="false" customHeight="true" outlineLevel="0" collapsed="false">
      <c r="A1" s="2" t="s">
        <v>0</v>
      </c>
    </row>
    <row r="2" customFormat="false" ht="15" hidden="false" customHeight="true" outlineLevel="0" collapsed="false">
      <c r="A2" s="3" t="s">
        <v>1</v>
      </c>
    </row>
    <row r="4" customFormat="false" ht="18" hidden="false" customHeight="true" outlineLevel="0" collapsed="false">
      <c r="A4" s="4" t="s">
        <v>2</v>
      </c>
      <c r="B4" s="5"/>
      <c r="C4" s="5"/>
      <c r="D4" s="5"/>
      <c r="E4" s="5"/>
    </row>
    <row r="5" customFormat="false" ht="15" hidden="false" customHeight="true" outlineLevel="0" collapsed="false">
      <c r="A5" s="6" t="s">
        <v>3</v>
      </c>
      <c r="B5" s="7" t="n">
        <v>45261</v>
      </c>
      <c r="C5" s="8" t="s">
        <v>4</v>
      </c>
    </row>
    <row r="6" customFormat="false" ht="15" hidden="false" customHeight="true" outlineLevel="0" collapsed="false">
      <c r="A6" s="6" t="s">
        <v>5</v>
      </c>
      <c r="B6" s="9" t="n">
        <v>30</v>
      </c>
    </row>
    <row r="7" customFormat="false" ht="15" hidden="false" customHeight="true" outlineLevel="0" collapsed="false">
      <c r="A7" s="6" t="s">
        <v>6</v>
      </c>
      <c r="B7" s="7" t="n">
        <v>45748</v>
      </c>
      <c r="C7" s="8" t="s">
        <v>7</v>
      </c>
    </row>
    <row r="8" customFormat="false" ht="15" hidden="false" customHeight="true" outlineLevel="0" collapsed="false">
      <c r="A8" s="6" t="s">
        <v>8</v>
      </c>
      <c r="B8" s="7" t="n">
        <v>46266</v>
      </c>
    </row>
    <row r="9" customFormat="false" ht="15" hidden="false" customHeight="true" outlineLevel="0" collapsed="false">
      <c r="A9" s="6" t="s">
        <v>9</v>
      </c>
      <c r="B9" s="10" t="n">
        <v>0.055</v>
      </c>
      <c r="C9" s="8" t="s">
        <v>10</v>
      </c>
    </row>
    <row r="10" customFormat="false" ht="15" hidden="false" customHeight="true" outlineLevel="0" collapsed="false">
      <c r="A10" s="6" t="s">
        <v>11</v>
      </c>
      <c r="B10" s="10" t="n">
        <v>0.005</v>
      </c>
      <c r="C10" s="8" t="s">
        <v>12</v>
      </c>
    </row>
    <row r="11" customFormat="false" ht="15" hidden="false" customHeight="true" outlineLevel="0" collapsed="false">
      <c r="A11" s="6" t="s">
        <v>13</v>
      </c>
      <c r="B11" s="10" t="n">
        <v>0.05</v>
      </c>
      <c r="C11" s="8" t="s">
        <v>14</v>
      </c>
    </row>
    <row r="12" customFormat="false" ht="15" hidden="false" customHeight="true" outlineLevel="0" collapsed="false">
      <c r="A12" s="11" t="s">
        <v>15</v>
      </c>
      <c r="B12" s="10" t="n">
        <v>0.0365</v>
      </c>
      <c r="C12" s="12" t="s">
        <v>16</v>
      </c>
    </row>
    <row r="13" customFormat="false" ht="15" hidden="false" customHeight="true" outlineLevel="0" collapsed="false">
      <c r="A13" s="6" t="s">
        <v>17</v>
      </c>
      <c r="B13" s="10" t="n">
        <v>0.5</v>
      </c>
      <c r="C13" s="8" t="s">
        <v>18</v>
      </c>
    </row>
    <row r="14" customFormat="false" ht="15" hidden="false" customHeight="true" outlineLevel="0" collapsed="false">
      <c r="A14" s="11" t="s">
        <v>19</v>
      </c>
      <c r="B14" s="10" t="n">
        <v>0.0906</v>
      </c>
      <c r="C14" s="12" t="s">
        <v>20</v>
      </c>
    </row>
    <row r="15" customFormat="false" ht="18" hidden="false" customHeight="true" outlineLevel="0" collapsed="false">
      <c r="A15" s="4" t="s">
        <v>21</v>
      </c>
      <c r="B15" s="5"/>
      <c r="C15" s="5"/>
      <c r="D15" s="5"/>
      <c r="E15" s="5"/>
    </row>
    <row r="16" customFormat="false" ht="15" hidden="false" customHeight="true" outlineLevel="0" collapsed="false">
      <c r="A16" s="13" t="s">
        <v>22</v>
      </c>
      <c r="B16" s="13" t="s">
        <v>23</v>
      </c>
    </row>
    <row r="17" customFormat="false" ht="15" hidden="false" customHeight="true" outlineLevel="0" collapsed="false">
      <c r="A17" s="14" t="s">
        <v>24</v>
      </c>
      <c r="B17" s="15" t="n">
        <v>101879.36</v>
      </c>
    </row>
    <row r="18" customFormat="false" ht="15" hidden="false" customHeight="true" outlineLevel="0" collapsed="false">
      <c r="A18" s="14" t="s">
        <v>25</v>
      </c>
      <c r="B18" s="15" t="n">
        <v>107176.8</v>
      </c>
    </row>
    <row r="19" customFormat="false" ht="15" hidden="false" customHeight="true" outlineLevel="0" collapsed="false">
      <c r="A19" s="14" t="s">
        <v>26</v>
      </c>
      <c r="B19" s="15" t="n">
        <v>99541.03</v>
      </c>
    </row>
    <row r="20" customFormat="false" ht="15" hidden="false" customHeight="true" outlineLevel="0" collapsed="false">
      <c r="A20" s="14" t="s">
        <v>27</v>
      </c>
      <c r="B20" s="15" t="n">
        <v>175937.68</v>
      </c>
    </row>
    <row r="21" customFormat="false" ht="15" hidden="false" customHeight="true" outlineLevel="0" collapsed="false">
      <c r="A21" s="14" t="s">
        <v>28</v>
      </c>
      <c r="B21" s="15" t="n">
        <v>129038.47</v>
      </c>
    </row>
    <row r="22" customFormat="false" ht="15" hidden="false" customHeight="true" outlineLevel="0" collapsed="false">
      <c r="A22" s="14" t="s">
        <v>29</v>
      </c>
      <c r="B22" s="15" t="n">
        <v>117318.54</v>
      </c>
    </row>
    <row r="23" customFormat="false" ht="15" hidden="false" customHeight="true" outlineLevel="0" collapsed="false">
      <c r="A23" s="14" t="s">
        <v>30</v>
      </c>
      <c r="B23" s="15" t="n">
        <v>125459.82</v>
      </c>
    </row>
    <row r="24" customFormat="false" ht="15" hidden="false" customHeight="true" outlineLevel="0" collapsed="false">
      <c r="A24" s="14" t="s">
        <v>31</v>
      </c>
      <c r="B24" s="15" t="n">
        <v>110476.28</v>
      </c>
    </row>
    <row r="25" customFormat="false" ht="15" hidden="false" customHeight="true" outlineLevel="0" collapsed="false">
      <c r="A25" s="14" t="s">
        <v>32</v>
      </c>
      <c r="B25" s="15" t="n">
        <v>121800.01</v>
      </c>
    </row>
    <row r="26" customFormat="false" ht="15" hidden="false" customHeight="true" outlineLevel="0" collapsed="false">
      <c r="A26" s="14" t="s">
        <v>33</v>
      </c>
      <c r="B26" s="15" t="n">
        <v>154857.23</v>
      </c>
    </row>
    <row r="27" customFormat="false" ht="15" hidden="false" customHeight="true" outlineLevel="0" collapsed="false">
      <c r="A27" s="14" t="s">
        <v>34</v>
      </c>
      <c r="B27" s="15" t="n">
        <v>110885.11</v>
      </c>
    </row>
    <row r="28" customFormat="false" ht="15" hidden="false" customHeight="true" outlineLevel="0" collapsed="false">
      <c r="A28" s="14" t="s">
        <v>35</v>
      </c>
      <c r="B28" s="15" t="n">
        <v>113094.6</v>
      </c>
    </row>
    <row r="29" customFormat="false" ht="15" hidden="false" customHeight="true" outlineLevel="0" collapsed="false">
      <c r="A29" s="16" t="s">
        <v>36</v>
      </c>
      <c r="B29" s="17" t="n">
        <f aca="false">SUM(B17:B28)</f>
        <v>1467464.93</v>
      </c>
    </row>
    <row r="31" customFormat="false" ht="54.75" hidden="false" customHeight="true" outlineLevel="0" collapsed="false">
      <c r="A31" s="18" t="s">
        <v>37</v>
      </c>
      <c r="B31" s="18"/>
      <c r="C31" s="18"/>
      <c r="D31" s="18"/>
      <c r="E31" s="18"/>
      <c r="F31" s="18"/>
    </row>
    <row r="33" customFormat="false" ht="39.75" hidden="false" customHeight="true" outlineLevel="0" collapsed="false">
      <c r="A33" s="18" t="s">
        <v>38</v>
      </c>
      <c r="B33" s="18"/>
      <c r="C33" s="18"/>
      <c r="D33" s="18"/>
      <c r="E33" s="18"/>
      <c r="F33" s="18"/>
    </row>
  </sheetData>
  <mergeCells count="2">
    <mergeCell ref="A31:F31"/>
    <mergeCell ref="A33:F3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10"/>
    <col collapsed="false" customWidth="true" hidden="false" outlineLevel="0" max="2" min="2" style="1" width="12"/>
    <col collapsed="false" customWidth="true" hidden="false" outlineLevel="0" max="3" min="3" style="1" width="10"/>
    <col collapsed="false" customWidth="true" hidden="false" outlineLevel="0" max="4" min="4" style="1" width="14"/>
    <col collapsed="false" customWidth="true" hidden="false" outlineLevel="0" max="5" min="5" style="1" width="18"/>
  </cols>
  <sheetData>
    <row r="1" customFormat="false" ht="17.25" hidden="false" customHeight="true" outlineLevel="0" collapsed="false">
      <c r="A1" s="19" t="s">
        <v>39</v>
      </c>
      <c r="B1" s="19"/>
      <c r="C1" s="19"/>
      <c r="D1" s="19"/>
      <c r="E1" s="19"/>
    </row>
    <row r="2" customFormat="false" ht="27.75" hidden="false" customHeight="true" outlineLevel="0" collapsed="false">
      <c r="A2" s="20" t="s">
        <v>40</v>
      </c>
      <c r="B2" s="20" t="s">
        <v>41</v>
      </c>
      <c r="C2" s="20" t="s">
        <v>42</v>
      </c>
      <c r="D2" s="20" t="s">
        <v>43</v>
      </c>
      <c r="E2" s="20" t="s">
        <v>44</v>
      </c>
    </row>
    <row r="3" customFormat="false" ht="15" hidden="false" customHeight="true" outlineLevel="0" collapsed="false">
      <c r="A3" s="21" t="n">
        <v>1</v>
      </c>
      <c r="B3" s="21" t="n">
        <f aca="false">ROUNDUP(A3/12,0)</f>
        <v>1</v>
      </c>
      <c r="C3" s="21" t="n">
        <f aca="false">MOD(A3-1,12)+1</f>
        <v>1</v>
      </c>
      <c r="D3" s="22" t="n">
        <f aca="false">EDATE(Premissas!$B$8,A3-1)</f>
        <v>46266</v>
      </c>
      <c r="E3" s="23" t="n">
        <f aca="false">INDEX(Premissas!$B$17:$B$28,C3)*(1+Premissas!$B$9)^B3*(1-Premissas!$B$10)^B3</f>
        <v>106945.311176</v>
      </c>
    </row>
    <row r="4" customFormat="false" ht="15" hidden="false" customHeight="true" outlineLevel="0" collapsed="false">
      <c r="A4" s="21" t="n">
        <v>2</v>
      </c>
      <c r="B4" s="21" t="n">
        <f aca="false">ROUNDUP(A4/12,0)</f>
        <v>1</v>
      </c>
      <c r="C4" s="21" t="n">
        <f aca="false">MOD(A4-1,12)+1</f>
        <v>2</v>
      </c>
      <c r="D4" s="22" t="n">
        <f aca="false">EDATE(Premissas!$B$8,A4-1)</f>
        <v>46296</v>
      </c>
      <c r="E4" s="23" t="n">
        <f aca="false">INDEX(Premissas!$B$17:$B$28,C4)*(1+Premissas!$B$9)^B4*(1-Premissas!$B$10)^B4</f>
        <v>112506.16638</v>
      </c>
    </row>
    <row r="5" customFormat="false" ht="15" hidden="false" customHeight="true" outlineLevel="0" collapsed="false">
      <c r="A5" s="21" t="n">
        <v>3</v>
      </c>
      <c r="B5" s="21" t="n">
        <f aca="false">ROUNDUP(A5/12,0)</f>
        <v>1</v>
      </c>
      <c r="C5" s="21" t="n">
        <f aca="false">MOD(A5-1,12)+1</f>
        <v>3</v>
      </c>
      <c r="D5" s="22" t="n">
        <f aca="false">EDATE(Premissas!$B$8,A5-1)</f>
        <v>46327</v>
      </c>
      <c r="E5" s="23" t="n">
        <f aca="false">INDEX(Premissas!$B$17:$B$28,C5)*(1+Premissas!$B$9)^B5*(1-Premissas!$B$10)^B5</f>
        <v>104490.70771675</v>
      </c>
    </row>
    <row r="6" customFormat="false" ht="15" hidden="false" customHeight="true" outlineLevel="0" collapsed="false">
      <c r="A6" s="21" t="n">
        <v>4</v>
      </c>
      <c r="B6" s="21" t="n">
        <f aca="false">ROUNDUP(A6/12,0)</f>
        <v>1</v>
      </c>
      <c r="C6" s="21" t="n">
        <f aca="false">MOD(A6-1,12)+1</f>
        <v>4</v>
      </c>
      <c r="D6" s="22" t="n">
        <f aca="false">EDATE(Premissas!$B$8,A6-1)</f>
        <v>46357</v>
      </c>
      <c r="E6" s="23" t="n">
        <f aca="false">INDEX(Premissas!$B$17:$B$28,C6)*(1+Premissas!$B$9)^B6*(1-Premissas!$B$10)^B6</f>
        <v>184686.181138</v>
      </c>
    </row>
    <row r="7" customFormat="false" ht="15" hidden="false" customHeight="true" outlineLevel="0" collapsed="false">
      <c r="A7" s="21" t="n">
        <v>5</v>
      </c>
      <c r="B7" s="21" t="n">
        <f aca="false">ROUNDUP(A7/12,0)</f>
        <v>1</v>
      </c>
      <c r="C7" s="21" t="n">
        <f aca="false">MOD(A7-1,12)+1</f>
        <v>5</v>
      </c>
      <c r="D7" s="22" t="n">
        <f aca="false">EDATE(Premissas!$B$8,A7-1)</f>
        <v>46388</v>
      </c>
      <c r="E7" s="23" t="n">
        <f aca="false">INDEX(Premissas!$B$17:$B$28,C7)*(1+Premissas!$B$9)^B7*(1-Premissas!$B$10)^B7</f>
        <v>135454.90792075</v>
      </c>
    </row>
    <row r="8" customFormat="false" ht="15" hidden="false" customHeight="true" outlineLevel="0" collapsed="false">
      <c r="A8" s="21" t="n">
        <v>6</v>
      </c>
      <c r="B8" s="21" t="n">
        <f aca="false">ROUNDUP(A8/12,0)</f>
        <v>1</v>
      </c>
      <c r="C8" s="21" t="n">
        <f aca="false">MOD(A8-1,12)+1</f>
        <v>6</v>
      </c>
      <c r="D8" s="22" t="n">
        <f aca="false">EDATE(Premissas!$B$8,A8-1)</f>
        <v>46419</v>
      </c>
      <c r="E8" s="23" t="n">
        <f aca="false">INDEX(Premissas!$B$17:$B$28,C8)*(1+Premissas!$B$9)^B8*(1-Premissas!$B$10)^B8</f>
        <v>123152.2044015</v>
      </c>
    </row>
    <row r="9" customFormat="false" ht="15" hidden="false" customHeight="true" outlineLevel="0" collapsed="false">
      <c r="A9" s="21" t="n">
        <v>7</v>
      </c>
      <c r="B9" s="21" t="n">
        <f aca="false">ROUNDUP(A9/12,0)</f>
        <v>1</v>
      </c>
      <c r="C9" s="21" t="n">
        <f aca="false">MOD(A9-1,12)+1</f>
        <v>7</v>
      </c>
      <c r="D9" s="22" t="n">
        <f aca="false">EDATE(Premissas!$B$8,A9-1)</f>
        <v>46447</v>
      </c>
      <c r="E9" s="23" t="n">
        <f aca="false">INDEX(Premissas!$B$17:$B$28,C9)*(1+Premissas!$B$9)^B9*(1-Premissas!$B$10)^B9</f>
        <v>131698.3095495</v>
      </c>
    </row>
    <row r="10" customFormat="false" ht="15" hidden="false" customHeight="true" outlineLevel="0" collapsed="false">
      <c r="A10" s="21" t="n">
        <v>8</v>
      </c>
      <c r="B10" s="21" t="n">
        <f aca="false">ROUNDUP(A10/12,0)</f>
        <v>1</v>
      </c>
      <c r="C10" s="21" t="n">
        <f aca="false">MOD(A10-1,12)+1</f>
        <v>8</v>
      </c>
      <c r="D10" s="22" t="n">
        <f aca="false">EDATE(Premissas!$B$8,A10-1)</f>
        <v>46478</v>
      </c>
      <c r="E10" s="23" t="n">
        <f aca="false">INDEX(Premissas!$B$17:$B$28,C10)*(1+Premissas!$B$9)^B10*(1-Premissas!$B$10)^B10</f>
        <v>115969.713023</v>
      </c>
    </row>
    <row r="11" customFormat="false" ht="15" hidden="false" customHeight="true" outlineLevel="0" collapsed="false">
      <c r="A11" s="21" t="n">
        <v>9</v>
      </c>
      <c r="B11" s="21" t="n">
        <f aca="false">ROUNDUP(A11/12,0)</f>
        <v>1</v>
      </c>
      <c r="C11" s="21" t="n">
        <f aca="false">MOD(A11-1,12)+1</f>
        <v>9</v>
      </c>
      <c r="D11" s="22" t="n">
        <f aca="false">EDATE(Premissas!$B$8,A11-1)</f>
        <v>46508</v>
      </c>
      <c r="E11" s="23" t="n">
        <f aca="false">INDEX(Premissas!$B$17:$B$28,C11)*(1+Premissas!$B$9)^B11*(1-Premissas!$B$10)^B11</f>
        <v>127856.51549725</v>
      </c>
    </row>
    <row r="12" customFormat="false" ht="15" hidden="false" customHeight="true" outlineLevel="0" collapsed="false">
      <c r="A12" s="21" t="n">
        <v>10</v>
      </c>
      <c r="B12" s="21" t="n">
        <f aca="false">ROUNDUP(A12/12,0)</f>
        <v>1</v>
      </c>
      <c r="C12" s="21" t="n">
        <f aca="false">MOD(A12-1,12)+1</f>
        <v>10</v>
      </c>
      <c r="D12" s="22" t="n">
        <f aca="false">EDATE(Premissas!$B$8,A12-1)</f>
        <v>46539</v>
      </c>
      <c r="E12" s="23" t="n">
        <f aca="false">INDEX(Premissas!$B$17:$B$28,C12)*(1+Premissas!$B$9)^B12*(1-Premissas!$B$10)^B12</f>
        <v>162557.50576175</v>
      </c>
    </row>
    <row r="13" customFormat="false" ht="15" hidden="false" customHeight="true" outlineLevel="0" collapsed="false">
      <c r="A13" s="21" t="n">
        <v>11</v>
      </c>
      <c r="B13" s="21" t="n">
        <f aca="false">ROUNDUP(A13/12,0)</f>
        <v>1</v>
      </c>
      <c r="C13" s="21" t="n">
        <f aca="false">MOD(A13-1,12)+1</f>
        <v>11</v>
      </c>
      <c r="D13" s="22" t="n">
        <f aca="false">EDATE(Premissas!$B$8,A13-1)</f>
        <v>46569</v>
      </c>
      <c r="E13" s="23" t="n">
        <f aca="false">INDEX(Premissas!$B$17:$B$28,C13)*(1+Premissas!$B$9)^B13*(1-Premissas!$B$10)^B13</f>
        <v>116398.87209475</v>
      </c>
    </row>
    <row r="14" customFormat="false" ht="15" hidden="false" customHeight="true" outlineLevel="0" collapsed="false">
      <c r="A14" s="21" t="n">
        <v>12</v>
      </c>
      <c r="B14" s="21" t="n">
        <f aca="false">ROUNDUP(A14/12,0)</f>
        <v>1</v>
      </c>
      <c r="C14" s="21" t="n">
        <f aca="false">MOD(A14-1,12)+1</f>
        <v>12</v>
      </c>
      <c r="D14" s="22" t="n">
        <f aca="false">EDATE(Premissas!$B$8,A14-1)</f>
        <v>46600</v>
      </c>
      <c r="E14" s="23" t="n">
        <f aca="false">INDEX(Premissas!$B$17:$B$28,C14)*(1+Premissas!$B$9)^B14*(1-Premissas!$B$10)^B14</f>
        <v>118718.228985</v>
      </c>
    </row>
    <row r="15" customFormat="false" ht="15" hidden="false" customHeight="true" outlineLevel="0" collapsed="false">
      <c r="A15" s="24" t="n">
        <v>13</v>
      </c>
      <c r="B15" s="24" t="n">
        <f aca="false">ROUNDUP(A15/12,0)</f>
        <v>2</v>
      </c>
      <c r="C15" s="24" t="n">
        <f aca="false">MOD(A15-1,12)+1</f>
        <v>1</v>
      </c>
      <c r="D15" s="25" t="n">
        <f aca="false">EDATE(Premissas!$B$8,A15-1)</f>
        <v>46631</v>
      </c>
      <c r="E15" s="26" t="n">
        <f aca="false">INDEX(Premissas!$B$17:$B$28,C15)*(1+Premissas!$B$9)^B15*(1-Premissas!$B$10)^B15</f>
        <v>112263.166774227</v>
      </c>
    </row>
    <row r="16" customFormat="false" ht="15" hidden="false" customHeight="true" outlineLevel="0" collapsed="false">
      <c r="A16" s="24" t="n">
        <v>14</v>
      </c>
      <c r="B16" s="24" t="n">
        <f aca="false">ROUNDUP(A16/12,0)</f>
        <v>2</v>
      </c>
      <c r="C16" s="24" t="n">
        <f aca="false">MOD(A16-1,12)+1</f>
        <v>2</v>
      </c>
      <c r="D16" s="25" t="n">
        <f aca="false">EDATE(Premissas!$B$8,A16-1)</f>
        <v>46661</v>
      </c>
      <c r="E16" s="26" t="n">
        <f aca="false">INDEX(Premissas!$B$17:$B$28,C16)*(1+Premissas!$B$9)^B16*(1-Premissas!$B$10)^B16</f>
        <v>118100.535503246</v>
      </c>
    </row>
    <row r="17" customFormat="false" ht="15" hidden="false" customHeight="true" outlineLevel="0" collapsed="false">
      <c r="A17" s="24" t="n">
        <v>15</v>
      </c>
      <c r="B17" s="24" t="n">
        <f aca="false">ROUNDUP(A17/12,0)</f>
        <v>2</v>
      </c>
      <c r="C17" s="24" t="n">
        <f aca="false">MOD(A17-1,12)+1</f>
        <v>3</v>
      </c>
      <c r="D17" s="25" t="n">
        <f aca="false">EDATE(Premissas!$B$8,A17-1)</f>
        <v>46692</v>
      </c>
      <c r="E17" s="26" t="n">
        <f aca="false">INDEX(Premissas!$B$17:$B$28,C17)*(1+Premissas!$B$9)^B17*(1-Premissas!$B$10)^B17</f>
        <v>109686.508157965</v>
      </c>
    </row>
    <row r="18" customFormat="false" ht="15" hidden="false" customHeight="true" outlineLevel="0" collapsed="false">
      <c r="A18" s="24" t="n">
        <v>16</v>
      </c>
      <c r="B18" s="24" t="n">
        <f aca="false">ROUNDUP(A18/12,0)</f>
        <v>2</v>
      </c>
      <c r="C18" s="24" t="n">
        <f aca="false">MOD(A18-1,12)+1</f>
        <v>4</v>
      </c>
      <c r="D18" s="25" t="n">
        <f aca="false">EDATE(Premissas!$B$8,A18-1)</f>
        <v>46722</v>
      </c>
      <c r="E18" s="26" t="n">
        <f aca="false">INDEX(Premissas!$B$17:$B$28,C18)*(1+Premissas!$B$9)^B18*(1-Premissas!$B$10)^B18</f>
        <v>193869.701495087</v>
      </c>
    </row>
    <row r="19" customFormat="false" ht="15" hidden="false" customHeight="true" outlineLevel="0" collapsed="false">
      <c r="A19" s="24" t="n">
        <v>17</v>
      </c>
      <c r="B19" s="24" t="n">
        <f aca="false">ROUNDUP(A19/12,0)</f>
        <v>2</v>
      </c>
      <c r="C19" s="24" t="n">
        <f aca="false">MOD(A19-1,12)+1</f>
        <v>5</v>
      </c>
      <c r="D19" s="25" t="n">
        <f aca="false">EDATE(Premissas!$B$8,A19-1)</f>
        <v>46753</v>
      </c>
      <c r="E19" s="26" t="n">
        <f aca="false">INDEX(Premissas!$B$17:$B$28,C19)*(1+Premissas!$B$9)^B19*(1-Premissas!$B$10)^B19</f>
        <v>142190.403217109</v>
      </c>
    </row>
    <row r="20" customFormat="false" ht="15" hidden="false" customHeight="true" outlineLevel="0" collapsed="false">
      <c r="A20" s="24" t="n">
        <v>18</v>
      </c>
      <c r="B20" s="24" t="n">
        <f aca="false">ROUNDUP(A20/12,0)</f>
        <v>2</v>
      </c>
      <c r="C20" s="24" t="n">
        <f aca="false">MOD(A20-1,12)+1</f>
        <v>6</v>
      </c>
      <c r="D20" s="25" t="n">
        <f aca="false">EDATE(Premissas!$B$8,A20-1)</f>
        <v>46784</v>
      </c>
      <c r="E20" s="26" t="n">
        <f aca="false">INDEX(Premissas!$B$17:$B$28,C20)*(1+Premissas!$B$9)^B20*(1-Premissas!$B$10)^B20</f>
        <v>129275.947765365</v>
      </c>
    </row>
    <row r="21" customFormat="false" ht="15" hidden="false" customHeight="true" outlineLevel="0" collapsed="false">
      <c r="A21" s="24" t="n">
        <v>19</v>
      </c>
      <c r="B21" s="24" t="n">
        <f aca="false">ROUNDUP(A21/12,0)</f>
        <v>2</v>
      </c>
      <c r="C21" s="24" t="n">
        <f aca="false">MOD(A21-1,12)+1</f>
        <v>7</v>
      </c>
      <c r="D21" s="25" t="n">
        <f aca="false">EDATE(Premissas!$B$8,A21-1)</f>
        <v>46813</v>
      </c>
      <c r="E21" s="26" t="n">
        <f aca="false">INDEX(Premissas!$B$17:$B$28,C21)*(1+Premissas!$B$9)^B21*(1-Premissas!$B$10)^B21</f>
        <v>138247.007991849</v>
      </c>
    </row>
    <row r="22" customFormat="false" ht="15" hidden="false" customHeight="true" outlineLevel="0" collapsed="false">
      <c r="A22" s="24" t="n">
        <v>20</v>
      </c>
      <c r="B22" s="24" t="n">
        <f aca="false">ROUNDUP(A22/12,0)</f>
        <v>2</v>
      </c>
      <c r="C22" s="24" t="n">
        <f aca="false">MOD(A22-1,12)+1</f>
        <v>8</v>
      </c>
      <c r="D22" s="25" t="n">
        <f aca="false">EDATE(Premissas!$B$8,A22-1)</f>
        <v>46844</v>
      </c>
      <c r="E22" s="26" t="n">
        <f aca="false">INDEX(Premissas!$B$17:$B$28,C22)*(1+Premissas!$B$9)^B22*(1-Premissas!$B$10)^B22</f>
        <v>121736.307003069</v>
      </c>
    </row>
    <row r="23" customFormat="false" ht="15" hidden="false" customHeight="true" outlineLevel="0" collapsed="false">
      <c r="A23" s="24" t="n">
        <v>21</v>
      </c>
      <c r="B23" s="24" t="n">
        <f aca="false">ROUNDUP(A23/12,0)</f>
        <v>2</v>
      </c>
      <c r="C23" s="24" t="n">
        <f aca="false">MOD(A23-1,12)+1</f>
        <v>9</v>
      </c>
      <c r="D23" s="25" t="n">
        <f aca="false">EDATE(Premissas!$B$8,A23-1)</f>
        <v>46874</v>
      </c>
      <c r="E23" s="26" t="n">
        <f aca="false">INDEX(Premissas!$B$17:$B$28,C23)*(1+Premissas!$B$9)^B23*(1-Premissas!$B$10)^B23</f>
        <v>134214.180730351</v>
      </c>
    </row>
    <row r="24" customFormat="false" ht="15" hidden="false" customHeight="true" outlineLevel="0" collapsed="false">
      <c r="A24" s="24" t="n">
        <v>22</v>
      </c>
      <c r="B24" s="24" t="n">
        <f aca="false">ROUNDUP(A24/12,0)</f>
        <v>2</v>
      </c>
      <c r="C24" s="24" t="n">
        <f aca="false">MOD(A24-1,12)+1</f>
        <v>10</v>
      </c>
      <c r="D24" s="25" t="n">
        <f aca="false">EDATE(Premissas!$B$8,A24-1)</f>
        <v>46905</v>
      </c>
      <c r="E24" s="26" t="n">
        <f aca="false">INDEX(Premissas!$B$17:$B$28,C24)*(1+Premissas!$B$9)^B24*(1-Premissas!$B$10)^B24</f>
        <v>170640.677735753</v>
      </c>
    </row>
    <row r="25" customFormat="false" ht="15" hidden="false" customHeight="true" outlineLevel="0" collapsed="false">
      <c r="A25" s="24" t="n">
        <v>23</v>
      </c>
      <c r="B25" s="24" t="n">
        <f aca="false">ROUNDUP(A25/12,0)</f>
        <v>2</v>
      </c>
      <c r="C25" s="24" t="n">
        <f aca="false">MOD(A25-1,12)+1</f>
        <v>11</v>
      </c>
      <c r="D25" s="25" t="n">
        <f aca="false">EDATE(Premissas!$B$8,A25-1)</f>
        <v>46935</v>
      </c>
      <c r="E25" s="26" t="n">
        <f aca="false">INDEX(Premissas!$B$17:$B$28,C25)*(1+Premissas!$B$9)^B25*(1-Premissas!$B$10)^B25</f>
        <v>122186.806009661</v>
      </c>
    </row>
    <row r="26" customFormat="false" ht="15" hidden="false" customHeight="true" outlineLevel="0" collapsed="false">
      <c r="A26" s="24" t="n">
        <v>24</v>
      </c>
      <c r="B26" s="24" t="n">
        <f aca="false">ROUNDUP(A26/12,0)</f>
        <v>2</v>
      </c>
      <c r="C26" s="24" t="n">
        <f aca="false">MOD(A26-1,12)+1</f>
        <v>12</v>
      </c>
      <c r="D26" s="25" t="n">
        <f aca="false">EDATE(Premissas!$B$8,A26-1)</f>
        <v>46966</v>
      </c>
      <c r="E26" s="26" t="n">
        <f aca="false">INDEX(Premissas!$B$17:$B$28,C26)*(1+Premissas!$B$9)^B26*(1-Premissas!$B$10)^B26</f>
        <v>124621.492921279</v>
      </c>
    </row>
    <row r="27" customFormat="false" ht="15" hidden="false" customHeight="true" outlineLevel="0" collapsed="false">
      <c r="A27" s="21" t="n">
        <v>25</v>
      </c>
      <c r="B27" s="21" t="n">
        <f aca="false">ROUNDUP(A27/12,0)</f>
        <v>3</v>
      </c>
      <c r="C27" s="21" t="n">
        <f aca="false">MOD(A27-1,12)+1</f>
        <v>1</v>
      </c>
      <c r="D27" s="22" t="n">
        <f aca="false">EDATE(Premissas!$B$8,A27-1)</f>
        <v>46997</v>
      </c>
      <c r="E27" s="23" t="n">
        <f aca="false">INDEX(Premissas!$B$17:$B$28,C27)*(1+Premissas!$B$9)^B27*(1-Premissas!$B$10)^B27</f>
        <v>117845.452742075</v>
      </c>
    </row>
    <row r="28" customFormat="false" ht="15" hidden="false" customHeight="true" outlineLevel="0" collapsed="false">
      <c r="A28" s="21" t="n">
        <v>26</v>
      </c>
      <c r="B28" s="21" t="n">
        <f aca="false">ROUNDUP(A28/12,0)</f>
        <v>3</v>
      </c>
      <c r="C28" s="21" t="n">
        <f aca="false">MOD(A28-1,12)+1</f>
        <v>2</v>
      </c>
      <c r="D28" s="22" t="n">
        <f aca="false">EDATE(Premissas!$B$8,A28-1)</f>
        <v>47027</v>
      </c>
      <c r="E28" s="23" t="n">
        <f aca="false">INDEX(Premissas!$B$17:$B$28,C28)*(1+Premissas!$B$9)^B28*(1-Premissas!$B$10)^B28</f>
        <v>123973.084631144</v>
      </c>
    </row>
    <row r="29" customFormat="false" ht="15" hidden="false" customHeight="true" outlineLevel="0" collapsed="false">
      <c r="A29" s="21" t="n">
        <v>27</v>
      </c>
      <c r="B29" s="21" t="n">
        <f aca="false">ROUNDUP(A29/12,0)</f>
        <v>3</v>
      </c>
      <c r="C29" s="21" t="n">
        <f aca="false">MOD(A29-1,12)+1</f>
        <v>3</v>
      </c>
      <c r="D29" s="22" t="n">
        <f aca="false">EDATE(Premissas!$B$8,A29-1)</f>
        <v>47058</v>
      </c>
      <c r="E29" s="23" t="n">
        <f aca="false">INDEX(Premissas!$B$17:$B$28,C29)*(1+Premissas!$B$9)^B29*(1-Premissas!$B$10)^B29</f>
        <v>115140.66977612</v>
      </c>
    </row>
    <row r="30" customFormat="false" ht="15" hidden="false" customHeight="true" outlineLevel="0" collapsed="false">
      <c r="A30" s="21" t="n">
        <v>28</v>
      </c>
      <c r="B30" s="21" t="n">
        <f aca="false">ROUNDUP(A30/12,0)</f>
        <v>3</v>
      </c>
      <c r="C30" s="21" t="n">
        <f aca="false">MOD(A30-1,12)+1</f>
        <v>4</v>
      </c>
      <c r="D30" s="22" t="n">
        <f aca="false">EDATE(Premissas!$B$8,A30-1)</f>
        <v>47088</v>
      </c>
      <c r="E30" s="23" t="n">
        <f aca="false">INDEX(Premissas!$B$17:$B$28,C30)*(1+Premissas!$B$9)^B30*(1-Premissas!$B$10)^B30</f>
        <v>203509.87240193</v>
      </c>
    </row>
    <row r="31" customFormat="false" ht="15" hidden="false" customHeight="true" outlineLevel="0" collapsed="false">
      <c r="A31" s="21" t="n">
        <v>29</v>
      </c>
      <c r="B31" s="21" t="n">
        <f aca="false">ROUNDUP(A31/12,0)</f>
        <v>3</v>
      </c>
      <c r="C31" s="21" t="n">
        <f aca="false">MOD(A31-1,12)+1</f>
        <v>5</v>
      </c>
      <c r="D31" s="22" t="n">
        <f aca="false">EDATE(Premissas!$B$8,A31-1)</f>
        <v>47119</v>
      </c>
      <c r="E31" s="23" t="n">
        <f aca="false">INDEX(Premissas!$B$17:$B$28,C31)*(1+Premissas!$B$9)^B31*(1-Premissas!$B$10)^B31</f>
        <v>149260.82101708</v>
      </c>
    </row>
    <row r="32" customFormat="false" ht="15" hidden="false" customHeight="true" outlineLevel="0" collapsed="false">
      <c r="A32" s="21" t="n">
        <v>30</v>
      </c>
      <c r="B32" s="21" t="n">
        <f aca="false">ROUNDUP(A32/12,0)</f>
        <v>3</v>
      </c>
      <c r="C32" s="21" t="n">
        <f aca="false">MOD(A32-1,12)+1</f>
        <v>6</v>
      </c>
      <c r="D32" s="22" t="n">
        <f aca="false">EDATE(Premissas!$B$8,A32-1)</f>
        <v>47150</v>
      </c>
      <c r="E32" s="23" t="n">
        <f aca="false">INDEX(Premissas!$B$17:$B$28,C32)*(1+Premissas!$B$9)^B32*(1-Premissas!$B$10)^B32</f>
        <v>135704.194267997</v>
      </c>
    </row>
    <row r="33" customFormat="false" ht="15" hidden="false" customHeight="true" outlineLevel="0" collapsed="false">
      <c r="A33" s="21" t="n">
        <v>31</v>
      </c>
      <c r="B33" s="21" t="n">
        <f aca="false">ROUNDUP(A33/12,0)</f>
        <v>3</v>
      </c>
      <c r="C33" s="21" t="n">
        <f aca="false">MOD(A33-1,12)+1</f>
        <v>7</v>
      </c>
      <c r="D33" s="22" t="n">
        <f aca="false">EDATE(Premissas!$B$8,A33-1)</f>
        <v>47178</v>
      </c>
      <c r="E33" s="23" t="n">
        <f aca="false">INDEX(Premissas!$B$17:$B$28,C33)*(1+Premissas!$B$9)^B33*(1-Premissas!$B$10)^B33</f>
        <v>145121.340464244</v>
      </c>
    </row>
    <row r="34" customFormat="false" ht="15" hidden="false" customHeight="true" outlineLevel="0" collapsed="false">
      <c r="A34" s="21" t="n">
        <v>32</v>
      </c>
      <c r="B34" s="21" t="n">
        <f aca="false">ROUNDUP(A34/12,0)</f>
        <v>3</v>
      </c>
      <c r="C34" s="21" t="n">
        <f aca="false">MOD(A34-1,12)+1</f>
        <v>8</v>
      </c>
      <c r="D34" s="22" t="n">
        <f aca="false">EDATE(Premissas!$B$8,A34-1)</f>
        <v>47209</v>
      </c>
      <c r="E34" s="23" t="n">
        <f aca="false">INDEX(Premissas!$B$17:$B$28,C34)*(1+Premissas!$B$9)^B34*(1-Premissas!$B$10)^B34</f>
        <v>127789.644868796</v>
      </c>
    </row>
    <row r="35" customFormat="false" ht="15" hidden="false" customHeight="true" outlineLevel="0" collapsed="false">
      <c r="A35" s="21" t="n">
        <v>33</v>
      </c>
      <c r="B35" s="21" t="n">
        <f aca="false">ROUNDUP(A35/12,0)</f>
        <v>3</v>
      </c>
      <c r="C35" s="21" t="n">
        <f aca="false">MOD(A35-1,12)+1</f>
        <v>9</v>
      </c>
      <c r="D35" s="22" t="n">
        <f aca="false">EDATE(Premissas!$B$8,A35-1)</f>
        <v>47239</v>
      </c>
      <c r="E35" s="23" t="n">
        <f aca="false">INDEX(Premissas!$B$17:$B$28,C35)*(1+Premissas!$B$9)^B35*(1-Premissas!$B$10)^B35</f>
        <v>140887.980867167</v>
      </c>
    </row>
    <row r="36" customFormat="false" ht="15" hidden="false" customHeight="true" outlineLevel="0" collapsed="false">
      <c r="A36" s="21" t="n">
        <v>34</v>
      </c>
      <c r="B36" s="21" t="n">
        <f aca="false">ROUNDUP(A36/12,0)</f>
        <v>3</v>
      </c>
      <c r="C36" s="21" t="n">
        <f aca="false">MOD(A36-1,12)+1</f>
        <v>10</v>
      </c>
      <c r="D36" s="22" t="n">
        <f aca="false">EDATE(Premissas!$B$8,A36-1)</f>
        <v>47270</v>
      </c>
      <c r="E36" s="23" t="n">
        <f aca="false">INDEX(Premissas!$B$17:$B$28,C36)*(1+Premissas!$B$9)^B36*(1-Premissas!$B$10)^B36</f>
        <v>179125.785436163</v>
      </c>
    </row>
    <row r="37" customFormat="false" ht="15" hidden="false" customHeight="true" outlineLevel="0" collapsed="false">
      <c r="A37" s="21" t="n">
        <v>35</v>
      </c>
      <c r="B37" s="21" t="n">
        <f aca="false">ROUNDUP(A37/12,0)</f>
        <v>3</v>
      </c>
      <c r="C37" s="21" t="n">
        <f aca="false">MOD(A37-1,12)+1</f>
        <v>11</v>
      </c>
      <c r="D37" s="22" t="n">
        <f aca="false">EDATE(Premissas!$B$8,A37-1)</f>
        <v>47300</v>
      </c>
      <c r="E37" s="23" t="n">
        <f aca="false">INDEX(Premissas!$B$17:$B$28,C37)*(1+Premissas!$B$9)^B37*(1-Premissas!$B$10)^B37</f>
        <v>128262.544938492</v>
      </c>
    </row>
    <row r="38" customFormat="false" ht="15" hidden="false" customHeight="true" outlineLevel="0" collapsed="false">
      <c r="A38" s="21" t="n">
        <v>36</v>
      </c>
      <c r="B38" s="21" t="n">
        <f aca="false">ROUNDUP(A38/12,0)</f>
        <v>3</v>
      </c>
      <c r="C38" s="21" t="n">
        <f aca="false">MOD(A38-1,12)+1</f>
        <v>12</v>
      </c>
      <c r="D38" s="22" t="n">
        <f aca="false">EDATE(Premissas!$B$8,A38-1)</f>
        <v>47331</v>
      </c>
      <c r="E38" s="23" t="n">
        <f aca="false">INDEX(Premissas!$B$17:$B$28,C38)*(1+Premissas!$B$9)^B38*(1-Premissas!$B$10)^B38</f>
        <v>130818.29665679</v>
      </c>
    </row>
    <row r="39" customFormat="false" ht="15" hidden="false" customHeight="true" outlineLevel="0" collapsed="false">
      <c r="A39" s="24" t="n">
        <v>37</v>
      </c>
      <c r="B39" s="24" t="n">
        <f aca="false">ROUNDUP(A39/12,0)</f>
        <v>4</v>
      </c>
      <c r="C39" s="24" t="n">
        <f aca="false">MOD(A39-1,12)+1</f>
        <v>1</v>
      </c>
      <c r="D39" s="25" t="n">
        <f aca="false">EDATE(Premissas!$B$8,A39-1)</f>
        <v>47362</v>
      </c>
      <c r="E39" s="26" t="n">
        <f aca="false">INDEX(Premissas!$B$17:$B$28,C39)*(1+Premissas!$B$9)^B39*(1-Premissas!$B$10)^B39</f>
        <v>123705.317879675</v>
      </c>
    </row>
    <row r="40" customFormat="false" ht="15" hidden="false" customHeight="true" outlineLevel="0" collapsed="false">
      <c r="A40" s="24" t="n">
        <v>38</v>
      </c>
      <c r="B40" s="24" t="n">
        <f aca="false">ROUNDUP(A40/12,0)</f>
        <v>4</v>
      </c>
      <c r="C40" s="24" t="n">
        <f aca="false">MOD(A40-1,12)+1</f>
        <v>2</v>
      </c>
      <c r="D40" s="25" t="n">
        <f aca="false">EDATE(Premissas!$B$8,A40-1)</f>
        <v>47392</v>
      </c>
      <c r="E40" s="26" t="n">
        <f aca="false">INDEX(Premissas!$B$17:$B$28,C40)*(1+Premissas!$B$9)^B40*(1-Premissas!$B$10)^B40</f>
        <v>130137.646264428</v>
      </c>
    </row>
    <row r="41" customFormat="false" ht="15" hidden="false" customHeight="true" outlineLevel="0" collapsed="false">
      <c r="A41" s="24" t="n">
        <v>39</v>
      </c>
      <c r="B41" s="24" t="n">
        <f aca="false">ROUNDUP(A41/12,0)</f>
        <v>4</v>
      </c>
      <c r="C41" s="24" t="n">
        <f aca="false">MOD(A41-1,12)+1</f>
        <v>3</v>
      </c>
      <c r="D41" s="25" t="n">
        <f aca="false">EDATE(Premissas!$B$8,A41-1)</f>
        <v>47423</v>
      </c>
      <c r="E41" s="26" t="n">
        <f aca="false">INDEX(Premissas!$B$17:$B$28,C41)*(1+Premissas!$B$9)^B41*(1-Premissas!$B$10)^B41</f>
        <v>120866.039580738</v>
      </c>
    </row>
    <row r="42" customFormat="false" ht="15" hidden="false" customHeight="true" outlineLevel="0" collapsed="false">
      <c r="A42" s="24" t="n">
        <v>40</v>
      </c>
      <c r="B42" s="24" t="n">
        <f aca="false">ROUNDUP(A42/12,0)</f>
        <v>4</v>
      </c>
      <c r="C42" s="24" t="n">
        <f aca="false">MOD(A42-1,12)+1</f>
        <v>4</v>
      </c>
      <c r="D42" s="25" t="n">
        <f aca="false">EDATE(Premissas!$B$8,A42-1)</f>
        <v>47453</v>
      </c>
      <c r="E42" s="26" t="n">
        <f aca="false">INDEX(Premissas!$B$17:$B$28,C42)*(1+Premissas!$B$9)^B42*(1-Premissas!$B$10)^B42</f>
        <v>213629.400807116</v>
      </c>
    </row>
    <row r="43" customFormat="false" ht="15" hidden="false" customHeight="true" outlineLevel="0" collapsed="false">
      <c r="A43" s="24" t="n">
        <v>41</v>
      </c>
      <c r="B43" s="24" t="n">
        <f aca="false">ROUNDUP(A43/12,0)</f>
        <v>4</v>
      </c>
      <c r="C43" s="24" t="n">
        <f aca="false">MOD(A43-1,12)+1</f>
        <v>5</v>
      </c>
      <c r="D43" s="25" t="n">
        <f aca="false">EDATE(Premissas!$B$8,A43-1)</f>
        <v>47484</v>
      </c>
      <c r="E43" s="26" t="n">
        <f aca="false">INDEX(Premissas!$B$17:$B$28,C43)*(1+Premissas!$B$9)^B43*(1-Premissas!$B$10)^B43</f>
        <v>156682.815342154</v>
      </c>
    </row>
    <row r="44" customFormat="false" ht="15" hidden="false" customHeight="true" outlineLevel="0" collapsed="false">
      <c r="A44" s="24" t="n">
        <v>42</v>
      </c>
      <c r="B44" s="24" t="n">
        <f aca="false">ROUNDUP(A44/12,0)</f>
        <v>4</v>
      </c>
      <c r="C44" s="24" t="n">
        <f aca="false">MOD(A44-1,12)+1</f>
        <v>6</v>
      </c>
      <c r="D44" s="25" t="n">
        <f aca="false">EDATE(Premissas!$B$8,A44-1)</f>
        <v>47515</v>
      </c>
      <c r="E44" s="26" t="n">
        <f aca="false">INDEX(Premissas!$B$17:$B$28,C44)*(1+Premissas!$B$9)^B44*(1-Premissas!$B$10)^B44</f>
        <v>142452.085327973</v>
      </c>
    </row>
    <row r="45" customFormat="false" ht="15" hidden="false" customHeight="true" outlineLevel="0" collapsed="false">
      <c r="A45" s="24" t="n">
        <v>43</v>
      </c>
      <c r="B45" s="24" t="n">
        <f aca="false">ROUNDUP(A45/12,0)</f>
        <v>4</v>
      </c>
      <c r="C45" s="24" t="n">
        <f aca="false">MOD(A45-1,12)+1</f>
        <v>7</v>
      </c>
      <c r="D45" s="25" t="n">
        <f aca="false">EDATE(Premissas!$B$8,A45-1)</f>
        <v>47543</v>
      </c>
      <c r="E45" s="26" t="n">
        <f aca="false">INDEX(Premissas!$B$17:$B$28,C45)*(1+Premissas!$B$9)^B45*(1-Premissas!$B$10)^B45</f>
        <v>152337.499118828</v>
      </c>
    </row>
    <row r="46" customFormat="false" ht="15" hidden="false" customHeight="true" outlineLevel="0" collapsed="false">
      <c r="A46" s="24" t="n">
        <v>44</v>
      </c>
      <c r="B46" s="24" t="n">
        <f aca="false">ROUNDUP(A46/12,0)</f>
        <v>4</v>
      </c>
      <c r="C46" s="24" t="n">
        <f aca="false">MOD(A46-1,12)+1</f>
        <v>8</v>
      </c>
      <c r="D46" s="25" t="n">
        <f aca="false">EDATE(Premissas!$B$8,A46-1)</f>
        <v>47574</v>
      </c>
      <c r="E46" s="26" t="n">
        <f aca="false">INDEX(Premissas!$B$17:$B$28,C46)*(1+Premissas!$B$9)^B46*(1-Premissas!$B$10)^B46</f>
        <v>134143.984959897</v>
      </c>
    </row>
    <row r="47" customFormat="false" ht="15" hidden="false" customHeight="true" outlineLevel="0" collapsed="false">
      <c r="A47" s="24" t="n">
        <v>45</v>
      </c>
      <c r="B47" s="24" t="n">
        <f aca="false">ROUNDUP(A47/12,0)</f>
        <v>4</v>
      </c>
      <c r="C47" s="24" t="n">
        <f aca="false">MOD(A47-1,12)+1</f>
        <v>9</v>
      </c>
      <c r="D47" s="25" t="n">
        <f aca="false">EDATE(Premissas!$B$8,A47-1)</f>
        <v>47604</v>
      </c>
      <c r="E47" s="26" t="n">
        <f aca="false">INDEX(Premissas!$B$17:$B$28,C47)*(1+Premissas!$B$9)^B47*(1-Premissas!$B$10)^B47</f>
        <v>147893.635715787</v>
      </c>
    </row>
    <row r="48" customFormat="false" ht="15" hidden="false" customHeight="true" outlineLevel="0" collapsed="false">
      <c r="A48" s="24" t="n">
        <v>46</v>
      </c>
      <c r="B48" s="24" t="n">
        <f aca="false">ROUNDUP(A48/12,0)</f>
        <v>4</v>
      </c>
      <c r="C48" s="24" t="n">
        <f aca="false">MOD(A48-1,12)+1</f>
        <v>10</v>
      </c>
      <c r="D48" s="25" t="n">
        <f aca="false">EDATE(Premissas!$B$8,A48-1)</f>
        <v>47635</v>
      </c>
      <c r="E48" s="26" t="n">
        <f aca="false">INDEX(Premissas!$B$17:$B$28,C48)*(1+Premissas!$B$9)^B48*(1-Premissas!$B$10)^B48</f>
        <v>188032.815116977</v>
      </c>
    </row>
    <row r="49" customFormat="false" ht="15" hidden="false" customHeight="true" outlineLevel="0" collapsed="false">
      <c r="A49" s="24" t="n">
        <v>47</v>
      </c>
      <c r="B49" s="24" t="n">
        <f aca="false">ROUNDUP(A49/12,0)</f>
        <v>4</v>
      </c>
      <c r="C49" s="24" t="n">
        <f aca="false">MOD(A49-1,12)+1</f>
        <v>11</v>
      </c>
      <c r="D49" s="25" t="n">
        <f aca="false">EDATE(Premissas!$B$8,A49-1)</f>
        <v>47665</v>
      </c>
      <c r="E49" s="26" t="n">
        <f aca="false">INDEX(Premissas!$B$17:$B$28,C49)*(1+Premissas!$B$9)^B49*(1-Premissas!$B$10)^B49</f>
        <v>134640.399985558</v>
      </c>
    </row>
    <row r="50" customFormat="false" ht="15" hidden="false" customHeight="true" outlineLevel="0" collapsed="false">
      <c r="A50" s="24" t="n">
        <v>48</v>
      </c>
      <c r="B50" s="24" t="n">
        <f aca="false">ROUNDUP(A50/12,0)</f>
        <v>4</v>
      </c>
      <c r="C50" s="24" t="n">
        <f aca="false">MOD(A50-1,12)+1</f>
        <v>12</v>
      </c>
      <c r="D50" s="25" t="n">
        <f aca="false">EDATE(Premissas!$B$8,A50-1)</f>
        <v>47696</v>
      </c>
      <c r="E50" s="26" t="n">
        <f aca="false">INDEX(Premissas!$B$17:$B$28,C50)*(1+Premissas!$B$9)^B50*(1-Premissas!$B$10)^B50</f>
        <v>137323.236458049</v>
      </c>
    </row>
    <row r="51" customFormat="false" ht="15" hidden="false" customHeight="true" outlineLevel="0" collapsed="false">
      <c r="A51" s="21" t="n">
        <v>49</v>
      </c>
      <c r="B51" s="21" t="n">
        <f aca="false">ROUNDUP(A51/12,0)</f>
        <v>5</v>
      </c>
      <c r="C51" s="21" t="n">
        <f aca="false">MOD(A51-1,12)+1</f>
        <v>1</v>
      </c>
      <c r="D51" s="22" t="n">
        <f aca="false">EDATE(Premissas!$B$8,A51-1)</f>
        <v>47727</v>
      </c>
      <c r="E51" s="23" t="n">
        <f aca="false">INDEX(Premissas!$B$17:$B$28,C51)*(1+Premissas!$B$9)^B51*(1-Premissas!$B$10)^B51</f>
        <v>129856.564811242</v>
      </c>
    </row>
    <row r="52" customFormat="false" ht="15" hidden="false" customHeight="true" outlineLevel="0" collapsed="false">
      <c r="A52" s="21" t="n">
        <v>50</v>
      </c>
      <c r="B52" s="21" t="n">
        <f aca="false">ROUNDUP(A52/12,0)</f>
        <v>5</v>
      </c>
      <c r="C52" s="21" t="n">
        <f aca="false">MOD(A52-1,12)+1</f>
        <v>2</v>
      </c>
      <c r="D52" s="22" t="n">
        <f aca="false">EDATE(Premissas!$B$8,A52-1)</f>
        <v>47757</v>
      </c>
      <c r="E52" s="23" t="n">
        <f aca="false">INDEX(Premissas!$B$17:$B$28,C52)*(1+Premissas!$B$9)^B52*(1-Premissas!$B$10)^B52</f>
        <v>136608.740724927</v>
      </c>
    </row>
    <row r="53" customFormat="false" ht="15" hidden="false" customHeight="true" outlineLevel="0" collapsed="false">
      <c r="A53" s="21" t="n">
        <v>51</v>
      </c>
      <c r="B53" s="21" t="n">
        <f aca="false">ROUNDUP(A53/12,0)</f>
        <v>5</v>
      </c>
      <c r="C53" s="21" t="n">
        <f aca="false">MOD(A53-1,12)+1</f>
        <v>3</v>
      </c>
      <c r="D53" s="22" t="n">
        <f aca="false">EDATE(Premissas!$B$8,A53-1)</f>
        <v>47788</v>
      </c>
      <c r="E53" s="23" t="n">
        <f aca="false">INDEX(Premissas!$B$17:$B$28,C53)*(1+Premissas!$B$9)^B53*(1-Premissas!$B$10)^B53</f>
        <v>126876.10339889</v>
      </c>
    </row>
    <row r="54" customFormat="false" ht="15" hidden="false" customHeight="true" outlineLevel="0" collapsed="false">
      <c r="A54" s="21" t="n">
        <v>52</v>
      </c>
      <c r="B54" s="21" t="n">
        <f aca="false">ROUNDUP(A54/12,0)</f>
        <v>5</v>
      </c>
      <c r="C54" s="21" t="n">
        <f aca="false">MOD(A54-1,12)+1</f>
        <v>4</v>
      </c>
      <c r="D54" s="22" t="n">
        <f aca="false">EDATE(Premissas!$B$8,A54-1)</f>
        <v>47818</v>
      </c>
      <c r="E54" s="23" t="n">
        <f aca="false">INDEX(Premissas!$B$17:$B$28,C54)*(1+Premissas!$B$9)^B54*(1-Premissas!$B$10)^B54</f>
        <v>224252.12276225</v>
      </c>
    </row>
    <row r="55" customFormat="false" ht="15" hidden="false" customHeight="true" outlineLevel="0" collapsed="false">
      <c r="A55" s="21" t="n">
        <v>53</v>
      </c>
      <c r="B55" s="21" t="n">
        <f aca="false">ROUNDUP(A55/12,0)</f>
        <v>5</v>
      </c>
      <c r="C55" s="21" t="n">
        <f aca="false">MOD(A55-1,12)+1</f>
        <v>5</v>
      </c>
      <c r="D55" s="22" t="n">
        <f aca="false">EDATE(Premissas!$B$8,A55-1)</f>
        <v>47849</v>
      </c>
      <c r="E55" s="23" t="n">
        <f aca="false">INDEX(Premissas!$B$17:$B$28,C55)*(1+Premissas!$B$9)^B55*(1-Premissas!$B$10)^B55</f>
        <v>164473.868335043</v>
      </c>
    </row>
    <row r="56" customFormat="false" ht="15" hidden="false" customHeight="true" outlineLevel="0" collapsed="false">
      <c r="A56" s="21" t="n">
        <v>54</v>
      </c>
      <c r="B56" s="21" t="n">
        <f aca="false">ROUNDUP(A56/12,0)</f>
        <v>5</v>
      </c>
      <c r="C56" s="21" t="n">
        <f aca="false">MOD(A56-1,12)+1</f>
        <v>6</v>
      </c>
      <c r="D56" s="22" t="n">
        <f aca="false">EDATE(Premissas!$B$8,A56-1)</f>
        <v>47880</v>
      </c>
      <c r="E56" s="23" t="n">
        <f aca="false">INDEX(Premissas!$B$17:$B$28,C56)*(1+Premissas!$B$9)^B56*(1-Premissas!$B$10)^B56</f>
        <v>149535.515270907</v>
      </c>
    </row>
    <row r="57" customFormat="false" ht="15" hidden="false" customHeight="true" outlineLevel="0" collapsed="false">
      <c r="A57" s="21" t="n">
        <v>55</v>
      </c>
      <c r="B57" s="21" t="n">
        <f aca="false">ROUNDUP(A57/12,0)</f>
        <v>5</v>
      </c>
      <c r="C57" s="21" t="n">
        <f aca="false">MOD(A57-1,12)+1</f>
        <v>7</v>
      </c>
      <c r="D57" s="22" t="n">
        <f aca="false">EDATE(Premissas!$B$8,A57-1)</f>
        <v>47908</v>
      </c>
      <c r="E57" s="23" t="n">
        <f aca="false">INDEX(Premissas!$B$17:$B$28,C57)*(1+Premissas!$B$9)^B57*(1-Premissas!$B$10)^B57</f>
        <v>159912.481262512</v>
      </c>
    </row>
    <row r="58" customFormat="false" ht="15" hidden="false" customHeight="true" outlineLevel="0" collapsed="false">
      <c r="A58" s="21" t="n">
        <v>56</v>
      </c>
      <c r="B58" s="21" t="n">
        <f aca="false">ROUNDUP(A58/12,0)</f>
        <v>5</v>
      </c>
      <c r="C58" s="21" t="n">
        <f aca="false">MOD(A58-1,12)+1</f>
        <v>8</v>
      </c>
      <c r="D58" s="22" t="n">
        <f aca="false">EDATE(Premissas!$B$8,A58-1)</f>
        <v>47939</v>
      </c>
      <c r="E58" s="23" t="n">
        <f aca="false">INDEX(Premissas!$B$17:$B$28,C58)*(1+Premissas!$B$9)^B58*(1-Premissas!$B$10)^B58</f>
        <v>140814.294612028</v>
      </c>
    </row>
    <row r="59" customFormat="false" ht="15" hidden="false" customHeight="true" outlineLevel="0" collapsed="false">
      <c r="A59" s="21" t="n">
        <v>57</v>
      </c>
      <c r="B59" s="21" t="n">
        <f aca="false">ROUNDUP(A59/12,0)</f>
        <v>5</v>
      </c>
      <c r="C59" s="21" t="n">
        <f aca="false">MOD(A59-1,12)+1</f>
        <v>9</v>
      </c>
      <c r="D59" s="22" t="n">
        <f aca="false">EDATE(Premissas!$B$8,A59-1)</f>
        <v>47969</v>
      </c>
      <c r="E59" s="23" t="n">
        <f aca="false">INDEX(Premissas!$B$17:$B$28,C59)*(1+Premissas!$B$9)^B59*(1-Premissas!$B$10)^B59</f>
        <v>155247.646751755</v>
      </c>
    </row>
    <row r="60" customFormat="false" ht="15" hidden="false" customHeight="true" outlineLevel="0" collapsed="false">
      <c r="A60" s="21" t="n">
        <v>58</v>
      </c>
      <c r="B60" s="21" t="n">
        <f aca="false">ROUNDUP(A60/12,0)</f>
        <v>5</v>
      </c>
      <c r="C60" s="21" t="n">
        <f aca="false">MOD(A60-1,12)+1</f>
        <v>10</v>
      </c>
      <c r="D60" s="22" t="n">
        <f aca="false">EDATE(Premissas!$B$8,A60-1)</f>
        <v>48000</v>
      </c>
      <c r="E60" s="23" t="n">
        <f aca="false">INDEX(Premissas!$B$17:$B$28,C60)*(1+Premissas!$B$9)^B60*(1-Premissas!$B$10)^B60</f>
        <v>197382.746848668</v>
      </c>
    </row>
    <row r="61" customFormat="false" ht="15" hidden="false" customHeight="true" outlineLevel="0" collapsed="false">
      <c r="A61" s="21" t="n">
        <v>59</v>
      </c>
      <c r="B61" s="21" t="n">
        <f aca="false">ROUNDUP(A61/12,0)</f>
        <v>5</v>
      </c>
      <c r="C61" s="21" t="n">
        <f aca="false">MOD(A61-1,12)+1</f>
        <v>11</v>
      </c>
      <c r="D61" s="22" t="n">
        <f aca="false">EDATE(Premissas!$B$8,A61-1)</f>
        <v>48030</v>
      </c>
      <c r="E61" s="23" t="n">
        <f aca="false">INDEX(Premissas!$B$17:$B$28,C61)*(1+Premissas!$B$9)^B61*(1-Premissas!$B$10)^B61</f>
        <v>141335.39387484</v>
      </c>
    </row>
    <row r="62" customFormat="false" ht="15" hidden="false" customHeight="true" outlineLevel="0" collapsed="false">
      <c r="A62" s="21" t="n">
        <v>60</v>
      </c>
      <c r="B62" s="21" t="n">
        <f aca="false">ROUNDUP(A62/12,0)</f>
        <v>5</v>
      </c>
      <c r="C62" s="21" t="n">
        <f aca="false">MOD(A62-1,12)+1</f>
        <v>12</v>
      </c>
      <c r="D62" s="22" t="n">
        <f aca="false">EDATE(Premissas!$B$8,A62-1)</f>
        <v>48061</v>
      </c>
      <c r="E62" s="23" t="n">
        <f aca="false">INDEX(Premissas!$B$17:$B$28,C62)*(1+Premissas!$B$9)^B62*(1-Premissas!$B$10)^B62</f>
        <v>144151.634390925</v>
      </c>
    </row>
    <row r="63" customFormat="false" ht="15" hidden="false" customHeight="true" outlineLevel="0" collapsed="false">
      <c r="A63" s="24" t="n">
        <v>61</v>
      </c>
      <c r="B63" s="24" t="n">
        <f aca="false">ROUNDUP(A63/12,0)</f>
        <v>6</v>
      </c>
      <c r="C63" s="24" t="n">
        <f aca="false">MOD(A63-1,12)+1</f>
        <v>1</v>
      </c>
      <c r="D63" s="25" t="n">
        <f aca="false">EDATE(Premissas!$B$8,A63-1)</f>
        <v>48092</v>
      </c>
      <c r="E63" s="26" t="n">
        <f aca="false">INDEX(Premissas!$B$17:$B$28,C63)*(1+Premissas!$B$9)^B63*(1-Premissas!$B$10)^B63</f>
        <v>136313.68249648</v>
      </c>
    </row>
    <row r="64" customFormat="false" ht="15" hidden="false" customHeight="true" outlineLevel="0" collapsed="false">
      <c r="A64" s="24" t="n">
        <v>62</v>
      </c>
      <c r="B64" s="24" t="n">
        <f aca="false">ROUNDUP(A64/12,0)</f>
        <v>6</v>
      </c>
      <c r="C64" s="24" t="n">
        <f aca="false">MOD(A64-1,12)+1</f>
        <v>2</v>
      </c>
      <c r="D64" s="25" t="n">
        <f aca="false">EDATE(Premissas!$B$8,A64-1)</f>
        <v>48122</v>
      </c>
      <c r="E64" s="26" t="n">
        <f aca="false">INDEX(Premissas!$B$17:$B$28,C64)*(1+Premissas!$B$9)^B64*(1-Premissas!$B$10)^B64</f>
        <v>143401.610357474</v>
      </c>
    </row>
    <row r="65" customFormat="false" ht="15" hidden="false" customHeight="true" outlineLevel="0" collapsed="false">
      <c r="A65" s="24" t="n">
        <v>63</v>
      </c>
      <c r="B65" s="24" t="n">
        <f aca="false">ROUNDUP(A65/12,0)</f>
        <v>6</v>
      </c>
      <c r="C65" s="24" t="n">
        <f aca="false">MOD(A65-1,12)+1</f>
        <v>3</v>
      </c>
      <c r="D65" s="25" t="n">
        <f aca="false">EDATE(Premissas!$B$8,A65-1)</f>
        <v>48153</v>
      </c>
      <c r="E65" s="26" t="n">
        <f aca="false">INDEX(Premissas!$B$17:$B$28,C65)*(1+Premissas!$B$9)^B65*(1-Premissas!$B$10)^B65</f>
        <v>133185.0176404</v>
      </c>
    </row>
    <row r="66" customFormat="false" ht="15" hidden="false" customHeight="true" outlineLevel="0" collapsed="false">
      <c r="A66" s="24" t="n">
        <v>64</v>
      </c>
      <c r="B66" s="24" t="n">
        <f aca="false">ROUNDUP(A66/12,0)</f>
        <v>6</v>
      </c>
      <c r="C66" s="24" t="n">
        <f aca="false">MOD(A66-1,12)+1</f>
        <v>4</v>
      </c>
      <c r="D66" s="25" t="n">
        <f aca="false">EDATE(Premissas!$B$8,A66-1)</f>
        <v>48183</v>
      </c>
      <c r="E66" s="26" t="n">
        <f aca="false">INDEX(Premissas!$B$17:$B$28,C66)*(1+Premissas!$B$9)^B66*(1-Premissas!$B$10)^B66</f>
        <v>235403.059566603</v>
      </c>
    </row>
    <row r="67" customFormat="false" ht="15" hidden="false" customHeight="true" outlineLevel="0" collapsed="false">
      <c r="A67" s="24" t="n">
        <v>65</v>
      </c>
      <c r="B67" s="24" t="n">
        <f aca="false">ROUNDUP(A67/12,0)</f>
        <v>6</v>
      </c>
      <c r="C67" s="24" t="n">
        <f aca="false">MOD(A67-1,12)+1</f>
        <v>5</v>
      </c>
      <c r="D67" s="25" t="n">
        <f aca="false">EDATE(Premissas!$B$8,A67-1)</f>
        <v>48214</v>
      </c>
      <c r="E67" s="26" t="n">
        <f aca="false">INDEX(Premissas!$B$17:$B$28,C67)*(1+Premissas!$B$9)^B67*(1-Premissas!$B$10)^B67</f>
        <v>172652.331438003</v>
      </c>
    </row>
    <row r="68" customFormat="false" ht="15" hidden="false" customHeight="true" outlineLevel="0" collapsed="false">
      <c r="A68" s="24" t="n">
        <v>66</v>
      </c>
      <c r="B68" s="24" t="n">
        <f aca="false">ROUNDUP(A68/12,0)</f>
        <v>6</v>
      </c>
      <c r="C68" s="24" t="n">
        <f aca="false">MOD(A68-1,12)+1</f>
        <v>6</v>
      </c>
      <c r="D68" s="25" t="n">
        <f aca="false">EDATE(Premissas!$B$8,A68-1)</f>
        <v>48245</v>
      </c>
      <c r="E68" s="26" t="n">
        <f aca="false">INDEX(Premissas!$B$17:$B$28,C68)*(1+Premissas!$B$9)^B68*(1-Premissas!$B$10)^B68</f>
        <v>156971.168767753</v>
      </c>
    </row>
    <row r="69" customFormat="false" ht="15" hidden="false" customHeight="true" outlineLevel="0" collapsed="false">
      <c r="A69" s="24" t="n">
        <v>67</v>
      </c>
      <c r="B69" s="24" t="n">
        <f aca="false">ROUNDUP(A69/12,0)</f>
        <v>6</v>
      </c>
      <c r="C69" s="24" t="n">
        <f aca="false">MOD(A69-1,12)+1</f>
        <v>7</v>
      </c>
      <c r="D69" s="25" t="n">
        <f aca="false">EDATE(Premissas!$B$8,A69-1)</f>
        <v>48274</v>
      </c>
      <c r="E69" s="26" t="n">
        <f aca="false">INDEX(Premissas!$B$17:$B$28,C69)*(1+Premissas!$B$9)^B69*(1-Premissas!$B$10)^B69</f>
        <v>167864.12939329</v>
      </c>
    </row>
    <row r="70" customFormat="false" ht="15" hidden="false" customHeight="true" outlineLevel="0" collapsed="false">
      <c r="A70" s="24" t="n">
        <v>68</v>
      </c>
      <c r="B70" s="24" t="n">
        <f aca="false">ROUNDUP(A70/12,0)</f>
        <v>6</v>
      </c>
      <c r="C70" s="24" t="n">
        <f aca="false">MOD(A70-1,12)+1</f>
        <v>8</v>
      </c>
      <c r="D70" s="25" t="n">
        <f aca="false">EDATE(Premissas!$B$8,A70-1)</f>
        <v>48305</v>
      </c>
      <c r="E70" s="26" t="n">
        <f aca="false">INDEX(Premissas!$B$17:$B$28,C70)*(1+Premissas!$B$9)^B70*(1-Premissas!$B$10)^B70</f>
        <v>147816.285411611</v>
      </c>
    </row>
    <row r="71" customFormat="false" ht="15" hidden="false" customHeight="true" outlineLevel="0" collapsed="false">
      <c r="A71" s="24" t="n">
        <v>69</v>
      </c>
      <c r="B71" s="24" t="n">
        <f aca="false">ROUNDUP(A71/12,0)</f>
        <v>6</v>
      </c>
      <c r="C71" s="24" t="n">
        <f aca="false">MOD(A71-1,12)+1</f>
        <v>9</v>
      </c>
      <c r="D71" s="25" t="n">
        <f aca="false">EDATE(Premissas!$B$8,A71-1)</f>
        <v>48335</v>
      </c>
      <c r="E71" s="26" t="n">
        <f aca="false">INDEX(Premissas!$B$17:$B$28,C71)*(1+Premissas!$B$9)^B71*(1-Premissas!$B$10)^B71</f>
        <v>162967.335986486</v>
      </c>
    </row>
    <row r="72" customFormat="false" ht="15" hidden="false" customHeight="true" outlineLevel="0" collapsed="false">
      <c r="A72" s="24" t="n">
        <v>70</v>
      </c>
      <c r="B72" s="24" t="n">
        <f aca="false">ROUNDUP(A72/12,0)</f>
        <v>6</v>
      </c>
      <c r="C72" s="24" t="n">
        <f aca="false">MOD(A72-1,12)+1</f>
        <v>10</v>
      </c>
      <c r="D72" s="25" t="n">
        <f aca="false">EDATE(Premissas!$B$8,A72-1)</f>
        <v>48366</v>
      </c>
      <c r="E72" s="26" t="n">
        <f aca="false">INDEX(Premissas!$B$17:$B$28,C72)*(1+Premissas!$B$9)^B72*(1-Premissas!$B$10)^B72</f>
        <v>207197.603935718</v>
      </c>
    </row>
    <row r="73" customFormat="false" ht="15" hidden="false" customHeight="true" outlineLevel="0" collapsed="false">
      <c r="A73" s="24" t="n">
        <v>71</v>
      </c>
      <c r="B73" s="24" t="n">
        <f aca="false">ROUNDUP(A73/12,0)</f>
        <v>6</v>
      </c>
      <c r="C73" s="24" t="n">
        <f aca="false">MOD(A73-1,12)+1</f>
        <v>11</v>
      </c>
      <c r="D73" s="25" t="n">
        <f aca="false">EDATE(Premissas!$B$8,A73-1)</f>
        <v>48396</v>
      </c>
      <c r="E73" s="26" t="n">
        <f aca="false">INDEX(Premissas!$B$17:$B$28,C73)*(1+Premissas!$B$9)^B73*(1-Premissas!$B$10)^B73</f>
        <v>148363.296335267</v>
      </c>
    </row>
    <row r="74" customFormat="false" ht="15" hidden="false" customHeight="true" outlineLevel="0" collapsed="false">
      <c r="A74" s="24" t="n">
        <v>72</v>
      </c>
      <c r="B74" s="24" t="n">
        <f aca="false">ROUNDUP(A74/12,0)</f>
        <v>6</v>
      </c>
      <c r="C74" s="24" t="n">
        <f aca="false">MOD(A74-1,12)+1</f>
        <v>12</v>
      </c>
      <c r="D74" s="25" t="n">
        <f aca="false">EDATE(Premissas!$B$8,A74-1)</f>
        <v>48427</v>
      </c>
      <c r="E74" s="26" t="n">
        <f aca="false">INDEX(Premissas!$B$17:$B$28,C74)*(1+Premissas!$B$9)^B74*(1-Premissas!$B$10)^B74</f>
        <v>151319.574411014</v>
      </c>
    </row>
    <row r="75" customFormat="false" ht="15" hidden="false" customHeight="true" outlineLevel="0" collapsed="false">
      <c r="A75" s="21" t="n">
        <v>73</v>
      </c>
      <c r="B75" s="21" t="n">
        <f aca="false">ROUNDUP(A75/12,0)</f>
        <v>7</v>
      </c>
      <c r="C75" s="21" t="n">
        <f aca="false">MOD(A75-1,12)+1</f>
        <v>1</v>
      </c>
      <c r="D75" s="22" t="n">
        <f aca="false">EDATE(Premissas!$B$8,A75-1)</f>
        <v>48458</v>
      </c>
      <c r="E75" s="23" t="n">
        <f aca="false">INDEX(Premissas!$B$17:$B$28,C75)*(1+Premissas!$B$9)^B75*(1-Premissas!$B$10)^B75</f>
        <v>143091.880358618</v>
      </c>
    </row>
    <row r="76" customFormat="false" ht="15" hidden="false" customHeight="true" outlineLevel="0" collapsed="false">
      <c r="A76" s="21" t="n">
        <v>74</v>
      </c>
      <c r="B76" s="21" t="n">
        <f aca="false">ROUNDUP(A76/12,0)</f>
        <v>7</v>
      </c>
      <c r="C76" s="21" t="n">
        <f aca="false">MOD(A76-1,12)+1</f>
        <v>2</v>
      </c>
      <c r="D76" s="22" t="n">
        <f aca="false">EDATE(Premissas!$B$8,A76-1)</f>
        <v>48488</v>
      </c>
      <c r="E76" s="23" t="n">
        <f aca="false">INDEX(Premissas!$B$17:$B$28,C76)*(1+Premissas!$B$9)^B76*(1-Premissas!$B$10)^B76</f>
        <v>150532.255432499</v>
      </c>
    </row>
    <row r="77" customFormat="false" ht="15" hidden="false" customHeight="true" outlineLevel="0" collapsed="false">
      <c r="A77" s="21" t="n">
        <v>75</v>
      </c>
      <c r="B77" s="21" t="n">
        <f aca="false">ROUNDUP(A77/12,0)</f>
        <v>7</v>
      </c>
      <c r="C77" s="21" t="n">
        <f aca="false">MOD(A77-1,12)+1</f>
        <v>3</v>
      </c>
      <c r="D77" s="22" t="n">
        <f aca="false">EDATE(Premissas!$B$8,A77-1)</f>
        <v>48519</v>
      </c>
      <c r="E77" s="23" t="n">
        <f aca="false">INDEX(Premissas!$B$17:$B$28,C77)*(1+Premissas!$B$9)^B77*(1-Premissas!$B$10)^B77</f>
        <v>139807.642642569</v>
      </c>
    </row>
    <row r="78" customFormat="false" ht="15" hidden="false" customHeight="true" outlineLevel="0" collapsed="false">
      <c r="A78" s="21" t="n">
        <v>76</v>
      </c>
      <c r="B78" s="21" t="n">
        <f aca="false">ROUNDUP(A78/12,0)</f>
        <v>7</v>
      </c>
      <c r="C78" s="21" t="n">
        <f aca="false">MOD(A78-1,12)+1</f>
        <v>4</v>
      </c>
      <c r="D78" s="22" t="n">
        <f aca="false">EDATE(Premissas!$B$8,A78-1)</f>
        <v>48549</v>
      </c>
      <c r="E78" s="23" t="n">
        <f aca="false">INDEX(Premissas!$B$17:$B$28,C78)*(1+Premissas!$B$9)^B78*(1-Premissas!$B$10)^B78</f>
        <v>247108.476703552</v>
      </c>
    </row>
    <row r="79" customFormat="false" ht="15" hidden="false" customHeight="true" outlineLevel="0" collapsed="false">
      <c r="A79" s="21" t="n">
        <v>77</v>
      </c>
      <c r="B79" s="21" t="n">
        <f aca="false">ROUNDUP(A79/12,0)</f>
        <v>7</v>
      </c>
      <c r="C79" s="21" t="n">
        <f aca="false">MOD(A79-1,12)+1</f>
        <v>5</v>
      </c>
      <c r="D79" s="22" t="n">
        <f aca="false">EDATE(Premissas!$B$8,A79-1)</f>
        <v>48580</v>
      </c>
      <c r="E79" s="23" t="n">
        <f aca="false">INDEX(Premissas!$B$17:$B$28,C79)*(1+Premissas!$B$9)^B79*(1-Premissas!$B$10)^B79</f>
        <v>181237.468618758</v>
      </c>
    </row>
    <row r="80" customFormat="false" ht="15" hidden="false" customHeight="true" outlineLevel="0" collapsed="false">
      <c r="A80" s="21" t="n">
        <v>78</v>
      </c>
      <c r="B80" s="21" t="n">
        <f aca="false">ROUNDUP(A80/12,0)</f>
        <v>7</v>
      </c>
      <c r="C80" s="21" t="n">
        <f aca="false">MOD(A80-1,12)+1</f>
        <v>6</v>
      </c>
      <c r="D80" s="22" t="n">
        <f aca="false">EDATE(Premissas!$B$8,A80-1)</f>
        <v>48611</v>
      </c>
      <c r="E80" s="23" t="n">
        <f aca="false">INDEX(Premissas!$B$17:$B$28,C80)*(1+Premissas!$B$9)^B80*(1-Premissas!$B$10)^B80</f>
        <v>164776.560134729</v>
      </c>
    </row>
    <row r="81" customFormat="false" ht="15" hidden="false" customHeight="true" outlineLevel="0" collapsed="false">
      <c r="A81" s="21" t="n">
        <v>79</v>
      </c>
      <c r="B81" s="21" t="n">
        <f aca="false">ROUNDUP(A81/12,0)</f>
        <v>7</v>
      </c>
      <c r="C81" s="21" t="n">
        <f aca="false">MOD(A81-1,12)+1</f>
        <v>7</v>
      </c>
      <c r="D81" s="22" t="n">
        <f aca="false">EDATE(Premissas!$B$8,A81-1)</f>
        <v>48639</v>
      </c>
      <c r="E81" s="23" t="n">
        <f aca="false">INDEX(Premissas!$B$17:$B$28,C81)*(1+Premissas!$B$9)^B81*(1-Premissas!$B$10)^B81</f>
        <v>176211.173227371</v>
      </c>
    </row>
    <row r="82" customFormat="false" ht="15" hidden="false" customHeight="true" outlineLevel="0" collapsed="false">
      <c r="A82" s="21" t="n">
        <v>80</v>
      </c>
      <c r="B82" s="21" t="n">
        <f aca="false">ROUNDUP(A82/12,0)</f>
        <v>7</v>
      </c>
      <c r="C82" s="21" t="n">
        <f aca="false">MOD(A82-1,12)+1</f>
        <v>8</v>
      </c>
      <c r="D82" s="22" t="n">
        <f aca="false">EDATE(Premissas!$B$8,A82-1)</f>
        <v>48670</v>
      </c>
      <c r="E82" s="23" t="n">
        <f aca="false">INDEX(Premissas!$B$17:$B$28,C82)*(1+Premissas!$B$9)^B82*(1-Premissas!$B$10)^B82</f>
        <v>155166.450203703</v>
      </c>
    </row>
    <row r="83" customFormat="false" ht="15" hidden="false" customHeight="true" outlineLevel="0" collapsed="false">
      <c r="A83" s="21" t="n">
        <v>81</v>
      </c>
      <c r="B83" s="21" t="n">
        <f aca="false">ROUNDUP(A83/12,0)</f>
        <v>7</v>
      </c>
      <c r="C83" s="21" t="n">
        <f aca="false">MOD(A83-1,12)+1</f>
        <v>9</v>
      </c>
      <c r="D83" s="22" t="n">
        <f aca="false">EDATE(Premissas!$B$8,A83-1)</f>
        <v>48700</v>
      </c>
      <c r="E83" s="23" t="n">
        <f aca="false">INDEX(Premissas!$B$17:$B$28,C83)*(1+Premissas!$B$9)^B83*(1-Premissas!$B$10)^B83</f>
        <v>171070.886768414</v>
      </c>
    </row>
    <row r="84" customFormat="false" ht="15" hidden="false" customHeight="true" outlineLevel="0" collapsed="false">
      <c r="A84" s="21" t="n">
        <v>82</v>
      </c>
      <c r="B84" s="21" t="n">
        <f aca="false">ROUNDUP(A84/12,0)</f>
        <v>7</v>
      </c>
      <c r="C84" s="21" t="n">
        <f aca="false">MOD(A84-1,12)+1</f>
        <v>10</v>
      </c>
      <c r="D84" s="22" t="n">
        <f aca="false">EDATE(Premissas!$B$8,A84-1)</f>
        <v>48731</v>
      </c>
      <c r="E84" s="23" t="n">
        <f aca="false">INDEX(Premissas!$B$17:$B$28,C84)*(1+Premissas!$B$9)^B84*(1-Premissas!$B$10)^B84</f>
        <v>217500.504791422</v>
      </c>
    </row>
    <row r="85" customFormat="false" ht="15" hidden="false" customHeight="true" outlineLevel="0" collapsed="false">
      <c r="A85" s="21" t="n">
        <v>83</v>
      </c>
      <c r="B85" s="21" t="n">
        <f aca="false">ROUNDUP(A85/12,0)</f>
        <v>7</v>
      </c>
      <c r="C85" s="21" t="n">
        <f aca="false">MOD(A85-1,12)+1</f>
        <v>11</v>
      </c>
      <c r="D85" s="22" t="n">
        <f aca="false">EDATE(Premissas!$B$8,A85-1)</f>
        <v>48761</v>
      </c>
      <c r="E85" s="23" t="n">
        <f aca="false">INDEX(Premissas!$B$17:$B$28,C85)*(1+Premissas!$B$9)^B85*(1-Premissas!$B$10)^B85</f>
        <v>155740.661245538</v>
      </c>
    </row>
    <row r="86" customFormat="false" ht="15" hidden="false" customHeight="true" outlineLevel="0" collapsed="false">
      <c r="A86" s="21" t="n">
        <v>84</v>
      </c>
      <c r="B86" s="21" t="n">
        <f aca="false">ROUNDUP(A86/12,0)</f>
        <v>7</v>
      </c>
      <c r="C86" s="21" t="n">
        <f aca="false">MOD(A86-1,12)+1</f>
        <v>12</v>
      </c>
      <c r="D86" s="22" t="n">
        <f aca="false">EDATE(Premissas!$B$8,A86-1)</f>
        <v>48792</v>
      </c>
      <c r="E86" s="23" t="n">
        <f aca="false">INDEX(Premissas!$B$17:$B$28,C86)*(1+Premissas!$B$9)^B86*(1-Premissas!$B$10)^B86</f>
        <v>158843.940248601</v>
      </c>
    </row>
    <row r="87" customFormat="false" ht="15" hidden="false" customHeight="true" outlineLevel="0" collapsed="false">
      <c r="A87" s="24" t="n">
        <v>85</v>
      </c>
      <c r="B87" s="24" t="n">
        <f aca="false">ROUNDUP(A87/12,0)</f>
        <v>8</v>
      </c>
      <c r="C87" s="24" t="n">
        <f aca="false">MOD(A87-1,12)+1</f>
        <v>1</v>
      </c>
      <c r="D87" s="25" t="n">
        <f aca="false">EDATE(Premissas!$B$8,A87-1)</f>
        <v>48823</v>
      </c>
      <c r="E87" s="26" t="n">
        <f aca="false">INDEX(Premissas!$B$17:$B$28,C87)*(1+Premissas!$B$9)^B87*(1-Premissas!$B$10)^B87</f>
        <v>150207.12410945</v>
      </c>
    </row>
    <row r="88" customFormat="false" ht="15" hidden="false" customHeight="true" outlineLevel="0" collapsed="false">
      <c r="A88" s="24" t="n">
        <v>86</v>
      </c>
      <c r="B88" s="24" t="n">
        <f aca="false">ROUNDUP(A88/12,0)</f>
        <v>8</v>
      </c>
      <c r="C88" s="24" t="n">
        <f aca="false">MOD(A88-1,12)+1</f>
        <v>2</v>
      </c>
      <c r="D88" s="25" t="n">
        <f aca="false">EDATE(Premissas!$B$8,A88-1)</f>
        <v>48853</v>
      </c>
      <c r="E88" s="26" t="n">
        <f aca="false">INDEX(Premissas!$B$17:$B$28,C88)*(1+Premissas!$B$9)^B88*(1-Premissas!$B$10)^B88</f>
        <v>158017.47183388</v>
      </c>
    </row>
    <row r="89" customFormat="false" ht="15" hidden="false" customHeight="true" outlineLevel="0" collapsed="false">
      <c r="A89" s="24" t="n">
        <v>87</v>
      </c>
      <c r="B89" s="24" t="n">
        <f aca="false">ROUNDUP(A89/12,0)</f>
        <v>8</v>
      </c>
      <c r="C89" s="24" t="n">
        <f aca="false">MOD(A89-1,12)+1</f>
        <v>3</v>
      </c>
      <c r="D89" s="25" t="n">
        <f aca="false">EDATE(Premissas!$B$8,A89-1)</f>
        <v>48884</v>
      </c>
      <c r="E89" s="26" t="n">
        <f aca="false">INDEX(Premissas!$B$17:$B$28,C89)*(1+Premissas!$B$9)^B89*(1-Premissas!$B$10)^B89</f>
        <v>146759.57767297</v>
      </c>
    </row>
    <row r="90" customFormat="false" ht="15" hidden="false" customHeight="true" outlineLevel="0" collapsed="false">
      <c r="A90" s="24" t="n">
        <v>88</v>
      </c>
      <c r="B90" s="24" t="n">
        <f aca="false">ROUNDUP(A90/12,0)</f>
        <v>8</v>
      </c>
      <c r="C90" s="24" t="n">
        <f aca="false">MOD(A90-1,12)+1</f>
        <v>4</v>
      </c>
      <c r="D90" s="25" t="n">
        <f aca="false">EDATE(Premissas!$B$8,A90-1)</f>
        <v>48914</v>
      </c>
      <c r="E90" s="26" t="n">
        <f aca="false">INDEX(Premissas!$B$17:$B$28,C90)*(1+Premissas!$B$9)^B90*(1-Premissas!$B$10)^B90</f>
        <v>259395.945707636</v>
      </c>
    </row>
    <row r="91" customFormat="false" ht="15" hidden="false" customHeight="true" outlineLevel="0" collapsed="false">
      <c r="A91" s="24" t="n">
        <v>89</v>
      </c>
      <c r="B91" s="24" t="n">
        <f aca="false">ROUNDUP(A91/12,0)</f>
        <v>8</v>
      </c>
      <c r="C91" s="24" t="n">
        <f aca="false">MOD(A91-1,12)+1</f>
        <v>5</v>
      </c>
      <c r="D91" s="25" t="n">
        <f aca="false">EDATE(Premissas!$B$8,A91-1)</f>
        <v>48945</v>
      </c>
      <c r="E91" s="26" t="n">
        <f aca="false">INDEX(Premissas!$B$17:$B$28,C91)*(1+Premissas!$B$9)^B91*(1-Premissas!$B$10)^B91</f>
        <v>190249.501745825</v>
      </c>
    </row>
    <row r="92" customFormat="false" ht="15" hidden="false" customHeight="true" outlineLevel="0" collapsed="false">
      <c r="A92" s="24" t="n">
        <v>90</v>
      </c>
      <c r="B92" s="24" t="n">
        <f aca="false">ROUNDUP(A92/12,0)</f>
        <v>8</v>
      </c>
      <c r="C92" s="24" t="n">
        <f aca="false">MOD(A92-1,12)+1</f>
        <v>6</v>
      </c>
      <c r="D92" s="25" t="n">
        <f aca="false">EDATE(Premissas!$B$8,A92-1)</f>
        <v>48976</v>
      </c>
      <c r="E92" s="26" t="n">
        <f aca="false">INDEX(Premissas!$B$17:$B$28,C92)*(1+Premissas!$B$9)^B92*(1-Premissas!$B$10)^B92</f>
        <v>172970.074587429</v>
      </c>
    </row>
    <row r="93" customFormat="false" ht="15" hidden="false" customHeight="true" outlineLevel="0" collapsed="false">
      <c r="A93" s="24" t="n">
        <v>91</v>
      </c>
      <c r="B93" s="24" t="n">
        <f aca="false">ROUNDUP(A93/12,0)</f>
        <v>8</v>
      </c>
      <c r="C93" s="24" t="n">
        <f aca="false">MOD(A93-1,12)+1</f>
        <v>7</v>
      </c>
      <c r="D93" s="25" t="n">
        <f aca="false">EDATE(Premissas!$B$8,A93-1)</f>
        <v>49004</v>
      </c>
      <c r="E93" s="26" t="n">
        <f aca="false">INDEX(Premissas!$B$17:$B$28,C93)*(1+Premissas!$B$9)^B93*(1-Premissas!$B$10)^B93</f>
        <v>184973.273816103</v>
      </c>
    </row>
    <row r="94" customFormat="false" ht="15" hidden="false" customHeight="true" outlineLevel="0" collapsed="false">
      <c r="A94" s="24" t="n">
        <v>92</v>
      </c>
      <c r="B94" s="24" t="n">
        <f aca="false">ROUNDUP(A94/12,0)</f>
        <v>8</v>
      </c>
      <c r="C94" s="24" t="n">
        <f aca="false">MOD(A94-1,12)+1</f>
        <v>8</v>
      </c>
      <c r="D94" s="25" t="n">
        <f aca="false">EDATE(Premissas!$B$8,A94-1)</f>
        <v>49035</v>
      </c>
      <c r="E94" s="26" t="n">
        <f aca="false">INDEX(Premissas!$B$17:$B$28,C94)*(1+Premissas!$B$9)^B94*(1-Premissas!$B$10)^B94</f>
        <v>162882.101940083</v>
      </c>
    </row>
    <row r="95" customFormat="false" ht="15" hidden="false" customHeight="true" outlineLevel="0" collapsed="false">
      <c r="A95" s="24" t="n">
        <v>93</v>
      </c>
      <c r="B95" s="24" t="n">
        <f aca="false">ROUNDUP(A95/12,0)</f>
        <v>8</v>
      </c>
      <c r="C95" s="24" t="n">
        <f aca="false">MOD(A95-1,12)+1</f>
        <v>9</v>
      </c>
      <c r="D95" s="25" t="n">
        <f aca="false">EDATE(Premissas!$B$8,A95-1)</f>
        <v>49065</v>
      </c>
      <c r="E95" s="26" t="n">
        <f aca="false">INDEX(Premissas!$B$17:$B$28,C95)*(1+Premissas!$B$9)^B95*(1-Premissas!$B$10)^B95</f>
        <v>179577.386612973</v>
      </c>
    </row>
    <row r="96" customFormat="false" ht="15" hidden="false" customHeight="true" outlineLevel="0" collapsed="false">
      <c r="A96" s="24" t="n">
        <v>94</v>
      </c>
      <c r="B96" s="24" t="n">
        <f aca="false">ROUNDUP(A96/12,0)</f>
        <v>8</v>
      </c>
      <c r="C96" s="24" t="n">
        <f aca="false">MOD(A96-1,12)+1</f>
        <v>10</v>
      </c>
      <c r="D96" s="25" t="n">
        <f aca="false">EDATE(Premissas!$B$8,A96-1)</f>
        <v>49096</v>
      </c>
      <c r="E96" s="26" t="n">
        <f aca="false">INDEX(Premissas!$B$17:$B$28,C96)*(1+Premissas!$B$9)^B96*(1-Premissas!$B$10)^B96</f>
        <v>228315.717392175</v>
      </c>
    </row>
    <row r="97" customFormat="false" ht="15" hidden="false" customHeight="true" outlineLevel="0" collapsed="false">
      <c r="A97" s="24" t="n">
        <v>95</v>
      </c>
      <c r="B97" s="24" t="n">
        <f aca="false">ROUNDUP(A97/12,0)</f>
        <v>8</v>
      </c>
      <c r="C97" s="24" t="n">
        <f aca="false">MOD(A97-1,12)+1</f>
        <v>11</v>
      </c>
      <c r="D97" s="25" t="n">
        <f aca="false">EDATE(Premissas!$B$8,A97-1)</f>
        <v>49126</v>
      </c>
      <c r="E97" s="26" t="n">
        <f aca="false">INDEX(Premissas!$B$17:$B$28,C97)*(1+Premissas!$B$9)^B97*(1-Premissas!$B$10)^B97</f>
        <v>163484.865625972</v>
      </c>
    </row>
    <row r="98" customFormat="false" ht="15" hidden="false" customHeight="true" outlineLevel="0" collapsed="false">
      <c r="A98" s="24" t="n">
        <v>96</v>
      </c>
      <c r="B98" s="24" t="n">
        <f aca="false">ROUNDUP(A98/12,0)</f>
        <v>8</v>
      </c>
      <c r="C98" s="24" t="n">
        <f aca="false">MOD(A98-1,12)+1</f>
        <v>12</v>
      </c>
      <c r="D98" s="25" t="n">
        <f aca="false">EDATE(Premissas!$B$8,A98-1)</f>
        <v>49157</v>
      </c>
      <c r="E98" s="26" t="n">
        <f aca="false">INDEX(Premissas!$B$17:$B$28,C98)*(1+Premissas!$B$9)^B98*(1-Premissas!$B$10)^B98</f>
        <v>166742.455177463</v>
      </c>
    </row>
    <row r="99" customFormat="false" ht="15" hidden="false" customHeight="true" outlineLevel="0" collapsed="false">
      <c r="A99" s="21" t="n">
        <v>97</v>
      </c>
      <c r="B99" s="21" t="n">
        <f aca="false">ROUNDUP(A99/12,0)</f>
        <v>9</v>
      </c>
      <c r="C99" s="21" t="n">
        <f aca="false">MOD(A99-1,12)+1</f>
        <v>1</v>
      </c>
      <c r="D99" s="22" t="n">
        <f aca="false">EDATE(Premissas!$B$8,A99-1)</f>
        <v>49188</v>
      </c>
      <c r="E99" s="23" t="n">
        <f aca="false">INDEX(Premissas!$B$17:$B$28,C99)*(1+Premissas!$B$9)^B99*(1-Premissas!$B$10)^B99</f>
        <v>157676.173355793</v>
      </c>
    </row>
    <row r="100" customFormat="false" ht="15" hidden="false" customHeight="true" outlineLevel="0" collapsed="false">
      <c r="A100" s="21" t="n">
        <v>98</v>
      </c>
      <c r="B100" s="21" t="n">
        <f aca="false">ROUNDUP(A100/12,0)</f>
        <v>9</v>
      </c>
      <c r="C100" s="21" t="n">
        <f aca="false">MOD(A100-1,12)+1</f>
        <v>2</v>
      </c>
      <c r="D100" s="22" t="n">
        <f aca="false">EDATE(Premissas!$B$8,A100-1)</f>
        <v>49218</v>
      </c>
      <c r="E100" s="23" t="n">
        <f aca="false">INDEX(Premissas!$B$17:$B$28,C100)*(1+Premissas!$B$9)^B100*(1-Premissas!$B$10)^B100</f>
        <v>165874.89062082</v>
      </c>
    </row>
    <row r="101" customFormat="false" ht="15" hidden="false" customHeight="true" outlineLevel="0" collapsed="false">
      <c r="A101" s="21" t="n">
        <v>99</v>
      </c>
      <c r="B101" s="21" t="n">
        <f aca="false">ROUNDUP(A101/12,0)</f>
        <v>9</v>
      </c>
      <c r="C101" s="21" t="n">
        <f aca="false">MOD(A101-1,12)+1</f>
        <v>3</v>
      </c>
      <c r="D101" s="22" t="n">
        <f aca="false">EDATE(Premissas!$B$8,A101-1)</f>
        <v>49249</v>
      </c>
      <c r="E101" s="23" t="n">
        <f aca="false">INDEX(Premissas!$B$17:$B$28,C101)*(1+Premissas!$B$9)^B101*(1-Premissas!$B$10)^B101</f>
        <v>154057.197672759</v>
      </c>
    </row>
    <row r="102" customFormat="false" ht="15" hidden="false" customHeight="true" outlineLevel="0" collapsed="false">
      <c r="A102" s="21" t="n">
        <v>100</v>
      </c>
      <c r="B102" s="21" t="n">
        <f aca="false">ROUNDUP(A102/12,0)</f>
        <v>9</v>
      </c>
      <c r="C102" s="21" t="n">
        <f aca="false">MOD(A102-1,12)+1</f>
        <v>4</v>
      </c>
      <c r="D102" s="22" t="n">
        <f aca="false">EDATE(Premissas!$B$8,A102-1)</f>
        <v>49279</v>
      </c>
      <c r="E102" s="23" t="n">
        <f aca="false">INDEX(Premissas!$B$17:$B$28,C102)*(1+Premissas!$B$9)^B102*(1-Premissas!$B$10)^B102</f>
        <v>272294.409107949</v>
      </c>
    </row>
    <row r="103" customFormat="false" ht="15" hidden="false" customHeight="true" outlineLevel="0" collapsed="false">
      <c r="A103" s="21" t="n">
        <v>101</v>
      </c>
      <c r="B103" s="21" t="n">
        <f aca="false">ROUNDUP(A103/12,0)</f>
        <v>9</v>
      </c>
      <c r="C103" s="21" t="n">
        <f aca="false">MOD(A103-1,12)+1</f>
        <v>5</v>
      </c>
      <c r="D103" s="22" t="n">
        <f aca="false">EDATE(Premissas!$B$8,A103-1)</f>
        <v>49310</v>
      </c>
      <c r="E103" s="23" t="n">
        <f aca="false">INDEX(Premissas!$B$17:$B$28,C103)*(1+Premissas!$B$9)^B103*(1-Premissas!$B$10)^B103</f>
        <v>199709.658220136</v>
      </c>
    </row>
    <row r="104" customFormat="false" ht="15" hidden="false" customHeight="true" outlineLevel="0" collapsed="false">
      <c r="A104" s="21" t="n">
        <v>102</v>
      </c>
      <c r="B104" s="21" t="n">
        <f aca="false">ROUNDUP(A104/12,0)</f>
        <v>9</v>
      </c>
      <c r="C104" s="21" t="n">
        <f aca="false">MOD(A104-1,12)+1</f>
        <v>6</v>
      </c>
      <c r="D104" s="22" t="n">
        <f aca="false">EDATE(Premissas!$B$8,A104-1)</f>
        <v>49341</v>
      </c>
      <c r="E104" s="23" t="n">
        <f aca="false">INDEX(Premissas!$B$17:$B$28,C104)*(1+Premissas!$B$9)^B104*(1-Premissas!$B$10)^B104</f>
        <v>181571.011546289</v>
      </c>
    </row>
    <row r="105" customFormat="false" ht="15" hidden="false" customHeight="true" outlineLevel="0" collapsed="false">
      <c r="A105" s="21" t="n">
        <v>103</v>
      </c>
      <c r="B105" s="21" t="n">
        <f aca="false">ROUNDUP(A105/12,0)</f>
        <v>9</v>
      </c>
      <c r="C105" s="21" t="n">
        <f aca="false">MOD(A105-1,12)+1</f>
        <v>7</v>
      </c>
      <c r="D105" s="22" t="n">
        <f aca="false">EDATE(Premissas!$B$8,A105-1)</f>
        <v>49369</v>
      </c>
      <c r="E105" s="23" t="n">
        <f aca="false">INDEX(Premissas!$B$17:$B$28,C105)*(1+Premissas!$B$9)^B105*(1-Premissas!$B$10)^B105</f>
        <v>194171.069856608</v>
      </c>
    </row>
    <row r="106" customFormat="false" ht="15" hidden="false" customHeight="true" outlineLevel="0" collapsed="false">
      <c r="A106" s="21" t="n">
        <v>104</v>
      </c>
      <c r="B106" s="21" t="n">
        <f aca="false">ROUNDUP(A106/12,0)</f>
        <v>9</v>
      </c>
      <c r="C106" s="21" t="n">
        <f aca="false">MOD(A106-1,12)+1</f>
        <v>8</v>
      </c>
      <c r="D106" s="22" t="n">
        <f aca="false">EDATE(Premissas!$B$8,A106-1)</f>
        <v>49400</v>
      </c>
      <c r="E106" s="23" t="n">
        <f aca="false">INDEX(Premissas!$B$17:$B$28,C106)*(1+Premissas!$B$9)^B106*(1-Premissas!$B$10)^B106</f>
        <v>170981.414459053</v>
      </c>
    </row>
    <row r="107" customFormat="false" ht="15" hidden="false" customHeight="true" outlineLevel="0" collapsed="false">
      <c r="A107" s="21" t="n">
        <v>105</v>
      </c>
      <c r="B107" s="21" t="n">
        <f aca="false">ROUNDUP(A107/12,0)</f>
        <v>9</v>
      </c>
      <c r="C107" s="21" t="n">
        <f aca="false">MOD(A107-1,12)+1</f>
        <v>9</v>
      </c>
      <c r="D107" s="22" t="n">
        <f aca="false">EDATE(Premissas!$B$8,A107-1)</f>
        <v>49430</v>
      </c>
      <c r="E107" s="23" t="n">
        <f aca="false">INDEX(Premissas!$B$17:$B$28,C107)*(1+Premissas!$B$9)^B107*(1-Premissas!$B$10)^B107</f>
        <v>188506.872162303</v>
      </c>
    </row>
    <row r="108" customFormat="false" ht="15" hidden="false" customHeight="true" outlineLevel="0" collapsed="false">
      <c r="A108" s="21" t="n">
        <v>106</v>
      </c>
      <c r="B108" s="21" t="n">
        <f aca="false">ROUNDUP(A108/12,0)</f>
        <v>9</v>
      </c>
      <c r="C108" s="21" t="n">
        <f aca="false">MOD(A108-1,12)+1</f>
        <v>10</v>
      </c>
      <c r="D108" s="22" t="n">
        <f aca="false">EDATE(Premissas!$B$8,A108-1)</f>
        <v>49461</v>
      </c>
      <c r="E108" s="23" t="n">
        <f aca="false">INDEX(Premissas!$B$17:$B$28,C108)*(1+Premissas!$B$9)^B108*(1-Premissas!$B$10)^B108</f>
        <v>239668.716439501</v>
      </c>
    </row>
    <row r="109" customFormat="false" ht="15" hidden="false" customHeight="true" outlineLevel="0" collapsed="false">
      <c r="A109" s="21" t="n">
        <v>107</v>
      </c>
      <c r="B109" s="21" t="n">
        <f aca="false">ROUNDUP(A109/12,0)</f>
        <v>9</v>
      </c>
      <c r="C109" s="21" t="n">
        <f aca="false">MOD(A109-1,12)+1</f>
        <v>11</v>
      </c>
      <c r="D109" s="22" t="n">
        <f aca="false">EDATE(Premissas!$B$8,A109-1)</f>
        <v>49491</v>
      </c>
      <c r="E109" s="23" t="n">
        <f aca="false">INDEX(Premissas!$B$17:$B$28,C109)*(1+Premissas!$B$9)^B109*(1-Premissas!$B$10)^B109</f>
        <v>171614.150569224</v>
      </c>
    </row>
    <row r="110" customFormat="false" ht="15" hidden="false" customHeight="true" outlineLevel="0" collapsed="false">
      <c r="A110" s="21" t="n">
        <v>108</v>
      </c>
      <c r="B110" s="21" t="n">
        <f aca="false">ROUNDUP(A110/12,0)</f>
        <v>9</v>
      </c>
      <c r="C110" s="21" t="n">
        <f aca="false">MOD(A110-1,12)+1</f>
        <v>12</v>
      </c>
      <c r="D110" s="22" t="n">
        <f aca="false">EDATE(Premissas!$B$8,A110-1)</f>
        <v>49522</v>
      </c>
      <c r="E110" s="23" t="n">
        <f aca="false">INDEX(Premissas!$B$17:$B$28,C110)*(1+Premissas!$B$9)^B110*(1-Premissas!$B$10)^B110</f>
        <v>175033.723761162</v>
      </c>
    </row>
    <row r="111" customFormat="false" ht="15" hidden="false" customHeight="true" outlineLevel="0" collapsed="false">
      <c r="A111" s="24" t="n">
        <v>109</v>
      </c>
      <c r="B111" s="24" t="n">
        <f aca="false">ROUNDUP(A111/12,0)</f>
        <v>10</v>
      </c>
      <c r="C111" s="24" t="n">
        <f aca="false">MOD(A111-1,12)+1</f>
        <v>1</v>
      </c>
      <c r="D111" s="25" t="n">
        <f aca="false">EDATE(Premissas!$B$8,A111-1)</f>
        <v>49553</v>
      </c>
      <c r="E111" s="26" t="n">
        <f aca="false">INDEX(Premissas!$B$17:$B$28,C111)*(1+Premissas!$B$9)^B111*(1-Premissas!$B$10)^B111</f>
        <v>165516.621075909</v>
      </c>
    </row>
    <row r="112" customFormat="false" ht="15" hidden="false" customHeight="true" outlineLevel="0" collapsed="false">
      <c r="A112" s="24" t="n">
        <v>110</v>
      </c>
      <c r="B112" s="24" t="n">
        <f aca="false">ROUNDUP(A112/12,0)</f>
        <v>10</v>
      </c>
      <c r="C112" s="24" t="n">
        <f aca="false">MOD(A112-1,12)+1</f>
        <v>2</v>
      </c>
      <c r="D112" s="25" t="n">
        <f aca="false">EDATE(Premissas!$B$8,A112-1)</f>
        <v>49583</v>
      </c>
      <c r="E112" s="26" t="n">
        <f aca="false">INDEX(Premissas!$B$17:$B$28,C112)*(1+Premissas!$B$9)^B112*(1-Premissas!$B$10)^B112</f>
        <v>174123.01955694</v>
      </c>
    </row>
    <row r="113" customFormat="false" ht="15" hidden="false" customHeight="true" outlineLevel="0" collapsed="false">
      <c r="A113" s="24" t="n">
        <v>111</v>
      </c>
      <c r="B113" s="24" t="n">
        <f aca="false">ROUNDUP(A113/12,0)</f>
        <v>10</v>
      </c>
      <c r="C113" s="24" t="n">
        <f aca="false">MOD(A113-1,12)+1</f>
        <v>3</v>
      </c>
      <c r="D113" s="25" t="n">
        <f aca="false">EDATE(Premissas!$B$8,A113-1)</f>
        <v>49614</v>
      </c>
      <c r="E113" s="26" t="n">
        <f aca="false">INDEX(Premissas!$B$17:$B$28,C113)*(1+Premissas!$B$9)^B113*(1-Premissas!$B$10)^B113</f>
        <v>161717.691827037</v>
      </c>
    </row>
    <row r="114" customFormat="false" ht="15" hidden="false" customHeight="true" outlineLevel="0" collapsed="false">
      <c r="A114" s="24" t="n">
        <v>112</v>
      </c>
      <c r="B114" s="24" t="n">
        <f aca="false">ROUNDUP(A114/12,0)</f>
        <v>10</v>
      </c>
      <c r="C114" s="24" t="n">
        <f aca="false">MOD(A114-1,12)+1</f>
        <v>4</v>
      </c>
      <c r="D114" s="25" t="n">
        <f aca="false">EDATE(Premissas!$B$8,A114-1)</f>
        <v>49644</v>
      </c>
      <c r="E114" s="26" t="n">
        <f aca="false">INDEX(Premissas!$B$17:$B$28,C114)*(1+Premissas!$B$9)^B114*(1-Premissas!$B$10)^B114</f>
        <v>285834.248600841</v>
      </c>
    </row>
    <row r="115" customFormat="false" ht="15" hidden="false" customHeight="true" outlineLevel="0" collapsed="false">
      <c r="A115" s="24" t="n">
        <v>113</v>
      </c>
      <c r="B115" s="24" t="n">
        <f aca="false">ROUNDUP(A115/12,0)</f>
        <v>10</v>
      </c>
      <c r="C115" s="24" t="n">
        <f aca="false">MOD(A115-1,12)+1</f>
        <v>5</v>
      </c>
      <c r="D115" s="25" t="n">
        <f aca="false">EDATE(Premissas!$B$8,A115-1)</f>
        <v>49675</v>
      </c>
      <c r="E115" s="26" t="n">
        <f aca="false">INDEX(Premissas!$B$17:$B$28,C115)*(1+Premissas!$B$9)^B115*(1-Premissas!$B$10)^B115</f>
        <v>209640.220975133</v>
      </c>
    </row>
    <row r="116" customFormat="false" ht="15" hidden="false" customHeight="true" outlineLevel="0" collapsed="false">
      <c r="A116" s="24" t="n">
        <v>114</v>
      </c>
      <c r="B116" s="24" t="n">
        <f aca="false">ROUNDUP(A116/12,0)</f>
        <v>10</v>
      </c>
      <c r="C116" s="24" t="n">
        <f aca="false">MOD(A116-1,12)+1</f>
        <v>6</v>
      </c>
      <c r="D116" s="25" t="n">
        <f aca="false">EDATE(Premissas!$B$8,A116-1)</f>
        <v>49706</v>
      </c>
      <c r="E116" s="26" t="n">
        <f aca="false">INDEX(Premissas!$B$17:$B$28,C116)*(1+Premissas!$B$9)^B116*(1-Premissas!$B$10)^B116</f>
        <v>190599.630095428</v>
      </c>
    </row>
    <row r="117" customFormat="false" ht="15" hidden="false" customHeight="true" outlineLevel="0" collapsed="false">
      <c r="A117" s="24" t="n">
        <v>115</v>
      </c>
      <c r="B117" s="24" t="n">
        <f aca="false">ROUNDUP(A117/12,0)</f>
        <v>10</v>
      </c>
      <c r="C117" s="24" t="n">
        <f aca="false">MOD(A117-1,12)+1</f>
        <v>7</v>
      </c>
      <c r="D117" s="25" t="n">
        <f aca="false">EDATE(Premissas!$B$8,A117-1)</f>
        <v>49735</v>
      </c>
      <c r="E117" s="26" t="n">
        <f aca="false">INDEX(Premissas!$B$17:$B$28,C117)*(1+Premissas!$B$9)^B117*(1-Premissas!$B$10)^B117</f>
        <v>203826.226305228</v>
      </c>
    </row>
    <row r="118" customFormat="false" ht="15" hidden="false" customHeight="true" outlineLevel="0" collapsed="false">
      <c r="A118" s="24" t="n">
        <v>116</v>
      </c>
      <c r="B118" s="24" t="n">
        <f aca="false">ROUNDUP(A118/12,0)</f>
        <v>10</v>
      </c>
      <c r="C118" s="24" t="n">
        <f aca="false">MOD(A118-1,12)+1</f>
        <v>8</v>
      </c>
      <c r="D118" s="25" t="n">
        <f aca="false">EDATE(Premissas!$B$8,A118-1)</f>
        <v>49766</v>
      </c>
      <c r="E118" s="26" t="n">
        <f aca="false">INDEX(Premissas!$B$17:$B$28,C118)*(1+Premissas!$B$9)^B118*(1-Premissas!$B$10)^B118</f>
        <v>179483.46529303</v>
      </c>
    </row>
    <row r="119" customFormat="false" ht="15" hidden="false" customHeight="true" outlineLevel="0" collapsed="false">
      <c r="A119" s="24" t="n">
        <v>117</v>
      </c>
      <c r="B119" s="24" t="n">
        <f aca="false">ROUNDUP(A119/12,0)</f>
        <v>10</v>
      </c>
      <c r="C119" s="24" t="n">
        <f aca="false">MOD(A119-1,12)+1</f>
        <v>9</v>
      </c>
      <c r="D119" s="25" t="n">
        <f aca="false">EDATE(Premissas!$B$8,A119-1)</f>
        <v>49796</v>
      </c>
      <c r="E119" s="26" t="n">
        <f aca="false">INDEX(Premissas!$B$17:$B$28,C119)*(1+Premissas!$B$9)^B119*(1-Premissas!$B$10)^B119</f>
        <v>197880.376380574</v>
      </c>
    </row>
    <row r="120" customFormat="false" ht="15" hidden="false" customHeight="true" outlineLevel="0" collapsed="false">
      <c r="A120" s="24" t="n">
        <v>118</v>
      </c>
      <c r="B120" s="24" t="n">
        <f aca="false">ROUNDUP(A120/12,0)</f>
        <v>10</v>
      </c>
      <c r="C120" s="24" t="n">
        <f aca="false">MOD(A120-1,12)+1</f>
        <v>10</v>
      </c>
      <c r="D120" s="25" t="n">
        <f aca="false">EDATE(Premissas!$B$8,A120-1)</f>
        <v>49827</v>
      </c>
      <c r="E120" s="26" t="n">
        <f aca="false">INDEX(Premissas!$B$17:$B$28,C120)*(1+Premissas!$B$9)^B120*(1-Premissas!$B$10)^B120</f>
        <v>251586.243364455</v>
      </c>
    </row>
    <row r="121" customFormat="false" ht="15" hidden="false" customHeight="true" outlineLevel="0" collapsed="false">
      <c r="A121" s="24" t="n">
        <v>119</v>
      </c>
      <c r="B121" s="24" t="n">
        <f aca="false">ROUNDUP(A121/12,0)</f>
        <v>10</v>
      </c>
      <c r="C121" s="24" t="n">
        <f aca="false">MOD(A121-1,12)+1</f>
        <v>11</v>
      </c>
      <c r="D121" s="25" t="n">
        <f aca="false">EDATE(Premissas!$B$8,A121-1)</f>
        <v>49857</v>
      </c>
      <c r="E121" s="26" t="n">
        <f aca="false">INDEX(Premissas!$B$17:$B$28,C121)*(1+Premissas!$B$9)^B121*(1-Premissas!$B$10)^B121</f>
        <v>180147.664206278</v>
      </c>
    </row>
    <row r="122" customFormat="false" ht="15" hidden="false" customHeight="true" outlineLevel="0" collapsed="false">
      <c r="A122" s="24" t="n">
        <v>120</v>
      </c>
      <c r="B122" s="24" t="n">
        <f aca="false">ROUNDUP(A122/12,0)</f>
        <v>10</v>
      </c>
      <c r="C122" s="24" t="n">
        <f aca="false">MOD(A122-1,12)+1</f>
        <v>12</v>
      </c>
      <c r="D122" s="25" t="n">
        <f aca="false">EDATE(Premissas!$B$8,A122-1)</f>
        <v>49888</v>
      </c>
      <c r="E122" s="26" t="n">
        <f aca="false">INDEX(Premissas!$B$17:$B$28,C122)*(1+Premissas!$B$9)^B122*(1-Premissas!$B$10)^B122</f>
        <v>183737.275675186</v>
      </c>
    </row>
    <row r="123" customFormat="false" ht="15" hidden="false" customHeight="true" outlineLevel="0" collapsed="false">
      <c r="A123" s="21" t="n">
        <v>121</v>
      </c>
      <c r="B123" s="21" t="n">
        <f aca="false">ROUNDUP(A123/12,0)</f>
        <v>11</v>
      </c>
      <c r="C123" s="21" t="n">
        <f aca="false">MOD(A123-1,12)+1</f>
        <v>1</v>
      </c>
      <c r="D123" s="22" t="n">
        <f aca="false">EDATE(Premissas!$B$8,A123-1)</f>
        <v>49919</v>
      </c>
      <c r="E123" s="23" t="n">
        <f aca="false">INDEX(Premissas!$B$17:$B$28,C123)*(1+Premissas!$B$9)^B123*(1-Premissas!$B$10)^B123</f>
        <v>173746.935058909</v>
      </c>
    </row>
    <row r="124" customFormat="false" ht="15" hidden="false" customHeight="true" outlineLevel="0" collapsed="false">
      <c r="A124" s="21" t="n">
        <v>122</v>
      </c>
      <c r="B124" s="21" t="n">
        <f aca="false">ROUNDUP(A124/12,0)</f>
        <v>11</v>
      </c>
      <c r="C124" s="21" t="n">
        <f aca="false">MOD(A124-1,12)+1</f>
        <v>2</v>
      </c>
      <c r="D124" s="22" t="n">
        <f aca="false">EDATE(Premissas!$B$8,A124-1)</f>
        <v>49949</v>
      </c>
      <c r="E124" s="23" t="n">
        <f aca="false">INDEX(Premissas!$B$17:$B$28,C124)*(1+Premissas!$B$9)^B124*(1-Premissas!$B$10)^B124</f>
        <v>182781.286704409</v>
      </c>
    </row>
    <row r="125" customFormat="false" ht="15" hidden="false" customHeight="true" outlineLevel="0" collapsed="false">
      <c r="A125" s="21" t="n">
        <v>123</v>
      </c>
      <c r="B125" s="21" t="n">
        <f aca="false">ROUNDUP(A125/12,0)</f>
        <v>11</v>
      </c>
      <c r="C125" s="21" t="n">
        <f aca="false">MOD(A125-1,12)+1</f>
        <v>3</v>
      </c>
      <c r="D125" s="22" t="n">
        <f aca="false">EDATE(Premissas!$B$8,A125-1)</f>
        <v>49980</v>
      </c>
      <c r="E125" s="23" t="n">
        <f aca="false">INDEX(Premissas!$B$17:$B$28,C125)*(1+Premissas!$B$9)^B125*(1-Premissas!$B$10)^B125</f>
        <v>169759.104053136</v>
      </c>
    </row>
    <row r="126" customFormat="false" ht="15" hidden="false" customHeight="true" outlineLevel="0" collapsed="false">
      <c r="A126" s="21" t="n">
        <v>124</v>
      </c>
      <c r="B126" s="21" t="n">
        <f aca="false">ROUNDUP(A126/12,0)</f>
        <v>11</v>
      </c>
      <c r="C126" s="21" t="n">
        <f aca="false">MOD(A126-1,12)+1</f>
        <v>4</v>
      </c>
      <c r="D126" s="22" t="n">
        <f aca="false">EDATE(Premissas!$B$8,A126-1)</f>
        <v>50010</v>
      </c>
      <c r="E126" s="23" t="n">
        <f aca="false">INDEX(Premissas!$B$17:$B$28,C126)*(1+Premissas!$B$9)^B126*(1-Premissas!$B$10)^B126</f>
        <v>300047.356612518</v>
      </c>
    </row>
    <row r="127" customFormat="false" ht="15" hidden="false" customHeight="true" outlineLevel="0" collapsed="false">
      <c r="A127" s="21" t="n">
        <v>125</v>
      </c>
      <c r="B127" s="21" t="n">
        <f aca="false">ROUNDUP(A127/12,0)</f>
        <v>11</v>
      </c>
      <c r="C127" s="21" t="n">
        <f aca="false">MOD(A127-1,12)+1</f>
        <v>5</v>
      </c>
      <c r="D127" s="22" t="n">
        <f aca="false">EDATE(Premissas!$B$8,A127-1)</f>
        <v>50041</v>
      </c>
      <c r="E127" s="23" t="n">
        <f aca="false">INDEX(Premissas!$B$17:$B$28,C127)*(1+Premissas!$B$9)^B127*(1-Premissas!$B$10)^B127</f>
        <v>220064.580963121</v>
      </c>
    </row>
    <row r="128" customFormat="false" ht="15" hidden="false" customHeight="true" outlineLevel="0" collapsed="false">
      <c r="A128" s="21" t="n">
        <v>126</v>
      </c>
      <c r="B128" s="21" t="n">
        <f aca="false">ROUNDUP(A128/12,0)</f>
        <v>11</v>
      </c>
      <c r="C128" s="21" t="n">
        <f aca="false">MOD(A128-1,12)+1</f>
        <v>6</v>
      </c>
      <c r="D128" s="22" t="n">
        <f aca="false">EDATE(Premissas!$B$8,A128-1)</f>
        <v>50072</v>
      </c>
      <c r="E128" s="23" t="n">
        <f aca="false">INDEX(Premissas!$B$17:$B$28,C128)*(1+Premissas!$B$9)^B128*(1-Premissas!$B$10)^B128</f>
        <v>200077.196701923</v>
      </c>
    </row>
    <row r="129" customFormat="false" ht="15" hidden="false" customHeight="true" outlineLevel="0" collapsed="false">
      <c r="A129" s="21" t="n">
        <v>127</v>
      </c>
      <c r="B129" s="21" t="n">
        <f aca="false">ROUNDUP(A129/12,0)</f>
        <v>11</v>
      </c>
      <c r="C129" s="21" t="n">
        <f aca="false">MOD(A129-1,12)+1</f>
        <v>7</v>
      </c>
      <c r="D129" s="22" t="n">
        <f aca="false">EDATE(Premissas!$B$8,A129-1)</f>
        <v>50100</v>
      </c>
      <c r="E129" s="23" t="n">
        <f aca="false">INDEX(Premissas!$B$17:$B$28,C129)*(1+Premissas!$B$9)^B129*(1-Premissas!$B$10)^B129</f>
        <v>213961.485408256</v>
      </c>
    </row>
    <row r="130" customFormat="false" ht="15" hidden="false" customHeight="true" outlineLevel="0" collapsed="false">
      <c r="A130" s="21" t="n">
        <v>128</v>
      </c>
      <c r="B130" s="21" t="n">
        <f aca="false">ROUNDUP(A130/12,0)</f>
        <v>11</v>
      </c>
      <c r="C130" s="21" t="n">
        <f aca="false">MOD(A130-1,12)+1</f>
        <v>8</v>
      </c>
      <c r="D130" s="22" t="n">
        <f aca="false">EDATE(Premissas!$B$8,A130-1)</f>
        <v>50131</v>
      </c>
      <c r="E130" s="23" t="n">
        <f aca="false">INDEX(Premissas!$B$17:$B$28,C130)*(1+Premissas!$B$9)^B130*(1-Premissas!$B$10)^B130</f>
        <v>188408.280604725</v>
      </c>
    </row>
    <row r="131" customFormat="false" ht="15" hidden="false" customHeight="true" outlineLevel="0" collapsed="false">
      <c r="A131" s="21" t="n">
        <v>129</v>
      </c>
      <c r="B131" s="21" t="n">
        <f aca="false">ROUNDUP(A131/12,0)</f>
        <v>11</v>
      </c>
      <c r="C131" s="21" t="n">
        <f aca="false">MOD(A131-1,12)+1</f>
        <v>9</v>
      </c>
      <c r="D131" s="22" t="n">
        <f aca="false">EDATE(Premissas!$B$8,A131-1)</f>
        <v>50161</v>
      </c>
      <c r="E131" s="23" t="n">
        <f aca="false">INDEX(Premissas!$B$17:$B$28,C131)*(1+Premissas!$B$9)^B131*(1-Premissas!$B$10)^B131</f>
        <v>207719.978096098</v>
      </c>
    </row>
    <row r="132" customFormat="false" ht="15" hidden="false" customHeight="true" outlineLevel="0" collapsed="false">
      <c r="A132" s="21" t="n">
        <v>130</v>
      </c>
      <c r="B132" s="21" t="n">
        <f aca="false">ROUNDUP(A132/12,0)</f>
        <v>11</v>
      </c>
      <c r="C132" s="21" t="n">
        <f aca="false">MOD(A132-1,12)+1</f>
        <v>10</v>
      </c>
      <c r="D132" s="22" t="n">
        <f aca="false">EDATE(Premissas!$B$8,A132-1)</f>
        <v>50192</v>
      </c>
      <c r="E132" s="23" t="n">
        <f aca="false">INDEX(Premissas!$B$17:$B$28,C132)*(1+Premissas!$B$9)^B132*(1-Premissas!$B$10)^B132</f>
        <v>264096.369315753</v>
      </c>
    </row>
    <row r="133" customFormat="false" ht="15" hidden="false" customHeight="true" outlineLevel="0" collapsed="false">
      <c r="A133" s="21" t="n">
        <v>131</v>
      </c>
      <c r="B133" s="21" t="n">
        <f aca="false">ROUNDUP(A133/12,0)</f>
        <v>11</v>
      </c>
      <c r="C133" s="21" t="n">
        <f aca="false">MOD(A133-1,12)+1</f>
        <v>11</v>
      </c>
      <c r="D133" s="22" t="n">
        <f aca="false">EDATE(Premissas!$B$8,A133-1)</f>
        <v>50222</v>
      </c>
      <c r="E133" s="23" t="n">
        <f aca="false">INDEX(Premissas!$B$17:$B$28,C133)*(1+Premissas!$B$9)^B133*(1-Premissas!$B$10)^B133</f>
        <v>189105.506808935</v>
      </c>
    </row>
    <row r="134" customFormat="false" ht="15" hidden="false" customHeight="true" outlineLevel="0" collapsed="false">
      <c r="A134" s="21" t="n">
        <v>132</v>
      </c>
      <c r="B134" s="21" t="n">
        <f aca="false">ROUNDUP(A134/12,0)</f>
        <v>11</v>
      </c>
      <c r="C134" s="21" t="n">
        <f aca="false">MOD(A134-1,12)+1</f>
        <v>12</v>
      </c>
      <c r="D134" s="22" t="n">
        <f aca="false">EDATE(Premissas!$B$8,A134-1)</f>
        <v>50253</v>
      </c>
      <c r="E134" s="23" t="n">
        <f aca="false">INDEX(Premissas!$B$17:$B$28,C134)*(1+Premissas!$B$9)^B134*(1-Premissas!$B$10)^B134</f>
        <v>192873.611708135</v>
      </c>
    </row>
    <row r="135" customFormat="false" ht="15" hidden="false" customHeight="true" outlineLevel="0" collapsed="false">
      <c r="A135" s="24" t="n">
        <v>133</v>
      </c>
      <c r="B135" s="24" t="n">
        <f aca="false">ROUNDUP(A135/12,0)</f>
        <v>12</v>
      </c>
      <c r="C135" s="24" t="n">
        <f aca="false">MOD(A135-1,12)+1</f>
        <v>1</v>
      </c>
      <c r="D135" s="25" t="n">
        <f aca="false">EDATE(Premissas!$B$8,A135-1)</f>
        <v>50284</v>
      </c>
      <c r="E135" s="26" t="n">
        <f aca="false">INDEX(Premissas!$B$17:$B$28,C135)*(1+Premissas!$B$9)^B135*(1-Premissas!$B$10)^B135</f>
        <v>182386.501404713</v>
      </c>
    </row>
    <row r="136" customFormat="false" ht="15" hidden="false" customHeight="true" outlineLevel="0" collapsed="false">
      <c r="A136" s="24" t="n">
        <v>134</v>
      </c>
      <c r="B136" s="24" t="n">
        <f aca="false">ROUNDUP(A136/12,0)</f>
        <v>12</v>
      </c>
      <c r="C136" s="24" t="n">
        <f aca="false">MOD(A136-1,12)+1</f>
        <v>2</v>
      </c>
      <c r="D136" s="25" t="n">
        <f aca="false">EDATE(Premissas!$B$8,A136-1)</f>
        <v>50314</v>
      </c>
      <c r="E136" s="26" t="n">
        <f aca="false">INDEX(Premissas!$B$17:$B$28,C136)*(1+Premissas!$B$9)^B136*(1-Premissas!$B$10)^B136</f>
        <v>191870.086185785</v>
      </c>
    </row>
    <row r="137" customFormat="false" ht="15" hidden="false" customHeight="true" outlineLevel="0" collapsed="false">
      <c r="A137" s="24" t="n">
        <v>135</v>
      </c>
      <c r="B137" s="24" t="n">
        <f aca="false">ROUNDUP(A137/12,0)</f>
        <v>12</v>
      </c>
      <c r="C137" s="24" t="n">
        <f aca="false">MOD(A137-1,12)+1</f>
        <v>3</v>
      </c>
      <c r="D137" s="25" t="n">
        <f aca="false">EDATE(Premissas!$B$8,A137-1)</f>
        <v>50345</v>
      </c>
      <c r="E137" s="26" t="n">
        <f aca="false">INDEX(Premissas!$B$17:$B$28,C137)*(1+Premissas!$B$9)^B137*(1-Premissas!$B$10)^B137</f>
        <v>178200.375502178</v>
      </c>
    </row>
    <row r="138" customFormat="false" ht="15" hidden="false" customHeight="true" outlineLevel="0" collapsed="false">
      <c r="A138" s="24" t="n">
        <v>136</v>
      </c>
      <c r="B138" s="24" t="n">
        <f aca="false">ROUNDUP(A138/12,0)</f>
        <v>12</v>
      </c>
      <c r="C138" s="24" t="n">
        <f aca="false">MOD(A138-1,12)+1</f>
        <v>4</v>
      </c>
      <c r="D138" s="25" t="n">
        <f aca="false">EDATE(Premissas!$B$8,A138-1)</f>
        <v>50375</v>
      </c>
      <c r="E138" s="26" t="n">
        <f aca="false">INDEX(Premissas!$B$17:$B$28,C138)*(1+Premissas!$B$9)^B138*(1-Premissas!$B$10)^B138</f>
        <v>314967.211420075</v>
      </c>
    </row>
    <row r="139" customFormat="false" ht="15" hidden="false" customHeight="true" outlineLevel="0" collapsed="false">
      <c r="A139" s="24" t="n">
        <v>137</v>
      </c>
      <c r="B139" s="24" t="n">
        <f aca="false">ROUNDUP(A139/12,0)</f>
        <v>12</v>
      </c>
      <c r="C139" s="24" t="n">
        <f aca="false">MOD(A139-1,12)+1</f>
        <v>5</v>
      </c>
      <c r="D139" s="25" t="n">
        <f aca="false">EDATE(Premissas!$B$8,A139-1)</f>
        <v>50406</v>
      </c>
      <c r="E139" s="26" t="n">
        <f aca="false">INDEX(Premissas!$B$17:$B$28,C139)*(1+Premissas!$B$9)^B139*(1-Premissas!$B$10)^B139</f>
        <v>231007.292251512</v>
      </c>
    </row>
    <row r="140" customFormat="false" ht="15" hidden="false" customHeight="true" outlineLevel="0" collapsed="false">
      <c r="A140" s="24" t="n">
        <v>138</v>
      </c>
      <c r="B140" s="24" t="n">
        <f aca="false">ROUNDUP(A140/12,0)</f>
        <v>12</v>
      </c>
      <c r="C140" s="24" t="n">
        <f aca="false">MOD(A140-1,12)+1</f>
        <v>6</v>
      </c>
      <c r="D140" s="25" t="n">
        <f aca="false">EDATE(Premissas!$B$8,A140-1)</f>
        <v>50437</v>
      </c>
      <c r="E140" s="26" t="n">
        <f aca="false">INDEX(Premissas!$B$17:$B$28,C140)*(1+Premissas!$B$9)^B140*(1-Premissas!$B$10)^B140</f>
        <v>210026.035307926</v>
      </c>
    </row>
    <row r="141" customFormat="false" ht="15" hidden="false" customHeight="true" outlineLevel="0" collapsed="false">
      <c r="A141" s="24" t="n">
        <v>139</v>
      </c>
      <c r="B141" s="24" t="n">
        <f aca="false">ROUNDUP(A141/12,0)</f>
        <v>12</v>
      </c>
      <c r="C141" s="24" t="n">
        <f aca="false">MOD(A141-1,12)+1</f>
        <v>7</v>
      </c>
      <c r="D141" s="25" t="n">
        <f aca="false">EDATE(Premissas!$B$8,A141-1)</f>
        <v>50465</v>
      </c>
      <c r="E141" s="26" t="n">
        <f aca="false">INDEX(Premissas!$B$17:$B$28,C141)*(1+Premissas!$B$9)^B141*(1-Premissas!$B$10)^B141</f>
        <v>224600.720270181</v>
      </c>
    </row>
    <row r="142" customFormat="false" ht="15" hidden="false" customHeight="true" outlineLevel="0" collapsed="false">
      <c r="A142" s="24" t="n">
        <v>140</v>
      </c>
      <c r="B142" s="24" t="n">
        <f aca="false">ROUNDUP(A142/12,0)</f>
        <v>12</v>
      </c>
      <c r="C142" s="24" t="n">
        <f aca="false">MOD(A142-1,12)+1</f>
        <v>8</v>
      </c>
      <c r="D142" s="25" t="n">
        <f aca="false">EDATE(Premissas!$B$8,A142-1)</f>
        <v>50496</v>
      </c>
      <c r="E142" s="26" t="n">
        <f aca="false">INDEX(Premissas!$B$17:$B$28,C142)*(1+Premissas!$B$9)^B142*(1-Premissas!$B$10)^B142</f>
        <v>197776.882357795</v>
      </c>
    </row>
    <row r="143" customFormat="false" ht="15" hidden="false" customHeight="true" outlineLevel="0" collapsed="false">
      <c r="A143" s="24" t="n">
        <v>141</v>
      </c>
      <c r="B143" s="24" t="n">
        <f aca="false">ROUNDUP(A143/12,0)</f>
        <v>12</v>
      </c>
      <c r="C143" s="24" t="n">
        <f aca="false">MOD(A143-1,12)+1</f>
        <v>9</v>
      </c>
      <c r="D143" s="25" t="n">
        <f aca="false">EDATE(Premissas!$B$8,A143-1)</f>
        <v>50526</v>
      </c>
      <c r="E143" s="26" t="n">
        <f aca="false">INDEX(Premissas!$B$17:$B$28,C143)*(1+Premissas!$B$9)^B143*(1-Premissas!$B$10)^B143</f>
        <v>218048.854006926</v>
      </c>
    </row>
    <row r="144" customFormat="false" ht="15" hidden="false" customHeight="true" outlineLevel="0" collapsed="false">
      <c r="A144" s="24" t="n">
        <v>142</v>
      </c>
      <c r="B144" s="24" t="n">
        <f aca="false">ROUNDUP(A144/12,0)</f>
        <v>12</v>
      </c>
      <c r="C144" s="24" t="n">
        <f aca="false">MOD(A144-1,12)+1</f>
        <v>10</v>
      </c>
      <c r="D144" s="25" t="n">
        <f aca="false">EDATE(Premissas!$B$8,A144-1)</f>
        <v>50557</v>
      </c>
      <c r="E144" s="26" t="n">
        <f aca="false">INDEX(Premissas!$B$17:$B$28,C144)*(1+Premissas!$B$9)^B144*(1-Premissas!$B$10)^B144</f>
        <v>277228.561279979</v>
      </c>
    </row>
    <row r="145" customFormat="false" ht="15" hidden="false" customHeight="true" outlineLevel="0" collapsed="false">
      <c r="A145" s="24" t="n">
        <v>143</v>
      </c>
      <c r="B145" s="24" t="n">
        <f aca="false">ROUNDUP(A145/12,0)</f>
        <v>12</v>
      </c>
      <c r="C145" s="24" t="n">
        <f aca="false">MOD(A145-1,12)+1</f>
        <v>11</v>
      </c>
      <c r="D145" s="25" t="n">
        <f aca="false">EDATE(Premissas!$B$8,A145-1)</f>
        <v>50587</v>
      </c>
      <c r="E145" s="26" t="n">
        <f aca="false">INDEX(Premissas!$B$17:$B$28,C145)*(1+Premissas!$B$9)^B145*(1-Premissas!$B$10)^B145</f>
        <v>198508.77813501</v>
      </c>
    </row>
    <row r="146" customFormat="false" ht="15" hidden="false" customHeight="true" outlineLevel="0" collapsed="false">
      <c r="A146" s="24" t="n">
        <v>144</v>
      </c>
      <c r="B146" s="24" t="n">
        <f aca="false">ROUNDUP(A146/12,0)</f>
        <v>12</v>
      </c>
      <c r="C146" s="24" t="n">
        <f aca="false">MOD(A146-1,12)+1</f>
        <v>12</v>
      </c>
      <c r="D146" s="25" t="n">
        <f aca="false">EDATE(Premissas!$B$8,A146-1)</f>
        <v>50618</v>
      </c>
      <c r="E146" s="26" t="n">
        <f aca="false">INDEX(Premissas!$B$17:$B$28,C146)*(1+Premissas!$B$9)^B146*(1-Premissas!$B$10)^B146</f>
        <v>202464.252050322</v>
      </c>
    </row>
    <row r="147" customFormat="false" ht="15" hidden="false" customHeight="true" outlineLevel="0" collapsed="false">
      <c r="A147" s="21" t="n">
        <v>145</v>
      </c>
      <c r="B147" s="21" t="n">
        <f aca="false">ROUNDUP(A147/12,0)</f>
        <v>13</v>
      </c>
      <c r="C147" s="21" t="n">
        <f aca="false">MOD(A147-1,12)+1</f>
        <v>1</v>
      </c>
      <c r="D147" s="22" t="n">
        <f aca="false">EDATE(Premissas!$B$8,A147-1)</f>
        <v>50649</v>
      </c>
      <c r="E147" s="23" t="n">
        <f aca="false">INDEX(Premissas!$B$17:$B$28,C147)*(1+Premissas!$B$9)^B147*(1-Premissas!$B$10)^B147</f>
        <v>191455.670187063</v>
      </c>
    </row>
    <row r="148" customFormat="false" ht="15" hidden="false" customHeight="true" outlineLevel="0" collapsed="false">
      <c r="A148" s="21" t="n">
        <v>146</v>
      </c>
      <c r="B148" s="21" t="n">
        <f aca="false">ROUNDUP(A148/12,0)</f>
        <v>13</v>
      </c>
      <c r="C148" s="21" t="n">
        <f aca="false">MOD(A148-1,12)+1</f>
        <v>2</v>
      </c>
      <c r="D148" s="22" t="n">
        <f aca="false">EDATE(Premissas!$B$8,A148-1)</f>
        <v>50679</v>
      </c>
      <c r="E148" s="23" t="n">
        <f aca="false">INDEX(Premissas!$B$17:$B$28,C148)*(1+Premissas!$B$9)^B148*(1-Premissas!$B$10)^B148</f>
        <v>201410.826221374</v>
      </c>
    </row>
    <row r="149" customFormat="false" ht="15" hidden="false" customHeight="true" outlineLevel="0" collapsed="false">
      <c r="A149" s="21" t="n">
        <v>147</v>
      </c>
      <c r="B149" s="21" t="n">
        <f aca="false">ROUNDUP(A149/12,0)</f>
        <v>13</v>
      </c>
      <c r="C149" s="21" t="n">
        <f aca="false">MOD(A149-1,12)+1</f>
        <v>3</v>
      </c>
      <c r="D149" s="22" t="n">
        <f aca="false">EDATE(Premissas!$B$8,A149-1)</f>
        <v>50710</v>
      </c>
      <c r="E149" s="23" t="n">
        <f aca="false">INDEX(Premissas!$B$17:$B$28,C149)*(1+Premissas!$B$9)^B149*(1-Premissas!$B$10)^B149</f>
        <v>187061.389174024</v>
      </c>
    </row>
    <row r="150" customFormat="false" ht="15" hidden="false" customHeight="true" outlineLevel="0" collapsed="false">
      <c r="A150" s="21" t="n">
        <v>148</v>
      </c>
      <c r="B150" s="21" t="n">
        <f aca="false">ROUNDUP(A150/12,0)</f>
        <v>13</v>
      </c>
      <c r="C150" s="21" t="n">
        <f aca="false">MOD(A150-1,12)+1</f>
        <v>4</v>
      </c>
      <c r="D150" s="22" t="n">
        <f aca="false">EDATE(Premissas!$B$8,A150-1)</f>
        <v>50740</v>
      </c>
      <c r="E150" s="23" t="n">
        <f aca="false">INDEX(Premissas!$B$17:$B$28,C150)*(1+Premissas!$B$9)^B150*(1-Premissas!$B$10)^B150</f>
        <v>330628.956007939</v>
      </c>
    </row>
    <row r="151" customFormat="false" ht="15" hidden="false" customHeight="true" outlineLevel="0" collapsed="false">
      <c r="A151" s="21" t="n">
        <v>149</v>
      </c>
      <c r="B151" s="21" t="n">
        <f aca="false">ROUNDUP(A151/12,0)</f>
        <v>13</v>
      </c>
      <c r="C151" s="21" t="n">
        <f aca="false">MOD(A151-1,12)+1</f>
        <v>5</v>
      </c>
      <c r="D151" s="22" t="n">
        <f aca="false">EDATE(Premissas!$B$8,A151-1)</f>
        <v>50771</v>
      </c>
      <c r="E151" s="23" t="n">
        <f aca="false">INDEX(Premissas!$B$17:$B$28,C151)*(1+Premissas!$B$9)^B151*(1-Premissas!$B$10)^B151</f>
        <v>242494.129858719</v>
      </c>
    </row>
    <row r="152" customFormat="false" ht="15" hidden="false" customHeight="true" outlineLevel="0" collapsed="false">
      <c r="A152" s="21" t="n">
        <v>150</v>
      </c>
      <c r="B152" s="21" t="n">
        <f aca="false">ROUNDUP(A152/12,0)</f>
        <v>13</v>
      </c>
      <c r="C152" s="21" t="n">
        <f aca="false">MOD(A152-1,12)+1</f>
        <v>6</v>
      </c>
      <c r="D152" s="22" t="n">
        <f aca="false">EDATE(Premissas!$B$8,A152-1)</f>
        <v>50802</v>
      </c>
      <c r="E152" s="23" t="n">
        <f aca="false">INDEX(Premissas!$B$17:$B$28,C152)*(1+Premissas!$B$9)^B152*(1-Premissas!$B$10)^B152</f>
        <v>220469.579913613</v>
      </c>
    </row>
    <row r="153" customFormat="false" ht="15" hidden="false" customHeight="true" outlineLevel="0" collapsed="false">
      <c r="A153" s="21" t="n">
        <v>151</v>
      </c>
      <c r="B153" s="21" t="n">
        <f aca="false">ROUNDUP(A153/12,0)</f>
        <v>13</v>
      </c>
      <c r="C153" s="21" t="n">
        <f aca="false">MOD(A153-1,12)+1</f>
        <v>7</v>
      </c>
      <c r="D153" s="22" t="n">
        <f aca="false">EDATE(Premissas!$B$8,A153-1)</f>
        <v>50830</v>
      </c>
      <c r="E153" s="23" t="n">
        <f aca="false">INDEX(Premissas!$B$17:$B$28,C153)*(1+Premissas!$B$9)^B153*(1-Premissas!$B$10)^B153</f>
        <v>235768.991085616</v>
      </c>
    </row>
    <row r="154" customFormat="false" ht="15" hidden="false" customHeight="true" outlineLevel="0" collapsed="false">
      <c r="A154" s="21" t="n">
        <v>152</v>
      </c>
      <c r="B154" s="21" t="n">
        <f aca="false">ROUNDUP(A154/12,0)</f>
        <v>13</v>
      </c>
      <c r="C154" s="21" t="n">
        <f aca="false">MOD(A154-1,12)+1</f>
        <v>8</v>
      </c>
      <c r="D154" s="22" t="n">
        <f aca="false">EDATE(Premissas!$B$8,A154-1)</f>
        <v>50861</v>
      </c>
      <c r="E154" s="23" t="n">
        <f aca="false">INDEX(Premissas!$B$17:$B$28,C154)*(1+Premissas!$B$9)^B154*(1-Premissas!$B$10)^B154</f>
        <v>207611.337833037</v>
      </c>
    </row>
    <row r="155" customFormat="false" ht="15" hidden="false" customHeight="true" outlineLevel="0" collapsed="false">
      <c r="A155" s="21" t="n">
        <v>153</v>
      </c>
      <c r="B155" s="21" t="n">
        <f aca="false">ROUNDUP(A155/12,0)</f>
        <v>13</v>
      </c>
      <c r="C155" s="21" t="n">
        <f aca="false">MOD(A155-1,12)+1</f>
        <v>9</v>
      </c>
      <c r="D155" s="22" t="n">
        <f aca="false">EDATE(Premissas!$B$8,A155-1)</f>
        <v>50891</v>
      </c>
      <c r="E155" s="23" t="n">
        <f aca="false">INDEX(Premissas!$B$17:$B$28,C155)*(1+Premissas!$B$9)^B155*(1-Premissas!$B$10)^B155</f>
        <v>228891.333272421</v>
      </c>
    </row>
    <row r="156" customFormat="false" ht="15" hidden="false" customHeight="true" outlineLevel="0" collapsed="false">
      <c r="A156" s="21" t="n">
        <v>154</v>
      </c>
      <c r="B156" s="21" t="n">
        <f aca="false">ROUNDUP(A156/12,0)</f>
        <v>13</v>
      </c>
      <c r="C156" s="21" t="n">
        <f aca="false">MOD(A156-1,12)+1</f>
        <v>10</v>
      </c>
      <c r="D156" s="22" t="n">
        <f aca="false">EDATE(Premissas!$B$8,A156-1)</f>
        <v>50922</v>
      </c>
      <c r="E156" s="23" t="n">
        <f aca="false">INDEX(Premissas!$B$17:$B$28,C156)*(1+Premissas!$B$9)^B156*(1-Premissas!$B$10)^B156</f>
        <v>291013.751489626</v>
      </c>
    </row>
    <row r="157" customFormat="false" ht="15" hidden="false" customHeight="true" outlineLevel="0" collapsed="false">
      <c r="A157" s="21" t="n">
        <v>155</v>
      </c>
      <c r="B157" s="21" t="n">
        <f aca="false">ROUNDUP(A157/12,0)</f>
        <v>13</v>
      </c>
      <c r="C157" s="21" t="n">
        <f aca="false">MOD(A157-1,12)+1</f>
        <v>11</v>
      </c>
      <c r="D157" s="22" t="n">
        <f aca="false">EDATE(Premissas!$B$8,A157-1)</f>
        <v>50952</v>
      </c>
      <c r="E157" s="23" t="n">
        <f aca="false">INDEX(Premissas!$B$17:$B$28,C157)*(1+Premissas!$B$9)^B157*(1-Premissas!$B$10)^B157</f>
        <v>208379.627127773</v>
      </c>
    </row>
    <row r="158" customFormat="false" ht="15" hidden="false" customHeight="true" outlineLevel="0" collapsed="false">
      <c r="A158" s="21" t="n">
        <v>156</v>
      </c>
      <c r="B158" s="21" t="n">
        <f aca="false">ROUNDUP(A158/12,0)</f>
        <v>13</v>
      </c>
      <c r="C158" s="21" t="n">
        <f aca="false">MOD(A158-1,12)+1</f>
        <v>12</v>
      </c>
      <c r="D158" s="22" t="n">
        <f aca="false">EDATE(Premissas!$B$8,A158-1)</f>
        <v>50983</v>
      </c>
      <c r="E158" s="23" t="n">
        <f aca="false">INDEX(Premissas!$B$17:$B$28,C158)*(1+Premissas!$B$9)^B158*(1-Premissas!$B$10)^B158</f>
        <v>212531.786983524</v>
      </c>
    </row>
    <row r="159" customFormat="false" ht="15" hidden="false" customHeight="true" outlineLevel="0" collapsed="false">
      <c r="A159" s="24" t="n">
        <v>157</v>
      </c>
      <c r="B159" s="24" t="n">
        <f aca="false">ROUNDUP(A159/12,0)</f>
        <v>14</v>
      </c>
      <c r="C159" s="24" t="n">
        <f aca="false">MOD(A159-1,12)+1</f>
        <v>1</v>
      </c>
      <c r="D159" s="25" t="n">
        <f aca="false">EDATE(Premissas!$B$8,A159-1)</f>
        <v>51014</v>
      </c>
      <c r="E159" s="26" t="n">
        <f aca="false">INDEX(Premissas!$B$17:$B$28,C159)*(1+Premissas!$B$9)^B159*(1-Premissas!$B$10)^B159</f>
        <v>200975.803387114</v>
      </c>
    </row>
    <row r="160" customFormat="false" ht="15" hidden="false" customHeight="true" outlineLevel="0" collapsed="false">
      <c r="A160" s="24" t="n">
        <v>158</v>
      </c>
      <c r="B160" s="24" t="n">
        <f aca="false">ROUNDUP(A160/12,0)</f>
        <v>14</v>
      </c>
      <c r="C160" s="24" t="n">
        <f aca="false">MOD(A160-1,12)+1</f>
        <v>2</v>
      </c>
      <c r="D160" s="25" t="n">
        <f aca="false">EDATE(Premissas!$B$8,A160-1)</f>
        <v>51044</v>
      </c>
      <c r="E160" s="26" t="n">
        <f aca="false">INDEX(Premissas!$B$17:$B$28,C160)*(1+Premissas!$B$9)^B160*(1-Premissas!$B$10)^B160</f>
        <v>211425.979555231</v>
      </c>
    </row>
    <row r="161" customFormat="false" ht="15" hidden="false" customHeight="true" outlineLevel="0" collapsed="false">
      <c r="A161" s="24" t="n">
        <v>159</v>
      </c>
      <c r="B161" s="24" t="n">
        <f aca="false">ROUNDUP(A161/12,0)</f>
        <v>14</v>
      </c>
      <c r="C161" s="24" t="n">
        <f aca="false">MOD(A161-1,12)+1</f>
        <v>3</v>
      </c>
      <c r="D161" s="25" t="n">
        <f aca="false">EDATE(Premissas!$B$8,A161-1)</f>
        <v>51075</v>
      </c>
      <c r="E161" s="26" t="n">
        <f aca="false">INDEX(Premissas!$B$17:$B$28,C161)*(1+Premissas!$B$9)^B161*(1-Premissas!$B$10)^B161</f>
        <v>196363.016750702</v>
      </c>
    </row>
    <row r="162" customFormat="false" ht="15" hidden="false" customHeight="true" outlineLevel="0" collapsed="false">
      <c r="A162" s="24" t="n">
        <v>160</v>
      </c>
      <c r="B162" s="24" t="n">
        <f aca="false">ROUNDUP(A162/12,0)</f>
        <v>14</v>
      </c>
      <c r="C162" s="24" t="n">
        <f aca="false">MOD(A162-1,12)+1</f>
        <v>4</v>
      </c>
      <c r="D162" s="25" t="n">
        <f aca="false">EDATE(Premissas!$B$8,A162-1)</f>
        <v>51105</v>
      </c>
      <c r="E162" s="26" t="n">
        <f aca="false">INDEX(Premissas!$B$17:$B$28,C162)*(1+Premissas!$B$9)^B162*(1-Premissas!$B$10)^B162</f>
        <v>347069.480845433</v>
      </c>
    </row>
    <row r="163" customFormat="false" ht="15" hidden="false" customHeight="true" outlineLevel="0" collapsed="false">
      <c r="A163" s="24" t="n">
        <v>161</v>
      </c>
      <c r="B163" s="24" t="n">
        <f aca="false">ROUNDUP(A163/12,0)</f>
        <v>14</v>
      </c>
      <c r="C163" s="24" t="n">
        <f aca="false">MOD(A163-1,12)+1</f>
        <v>5</v>
      </c>
      <c r="D163" s="25" t="n">
        <f aca="false">EDATE(Premissas!$B$8,A163-1)</f>
        <v>51136</v>
      </c>
      <c r="E163" s="26" t="n">
        <f aca="false">INDEX(Premissas!$B$17:$B$28,C163)*(1+Premissas!$B$9)^B163*(1-Premissas!$B$10)^B163</f>
        <v>254552.150465944</v>
      </c>
    </row>
    <row r="164" customFormat="false" ht="15" hidden="false" customHeight="true" outlineLevel="0" collapsed="false">
      <c r="A164" s="24" t="n">
        <v>162</v>
      </c>
      <c r="B164" s="24" t="n">
        <f aca="false">ROUNDUP(A164/12,0)</f>
        <v>14</v>
      </c>
      <c r="C164" s="24" t="n">
        <f aca="false">MOD(A164-1,12)+1</f>
        <v>6</v>
      </c>
      <c r="D164" s="25" t="n">
        <f aca="false">EDATE(Premissas!$B$8,A164-1)</f>
        <v>51167</v>
      </c>
      <c r="E164" s="26" t="n">
        <f aca="false">INDEX(Premissas!$B$17:$B$28,C164)*(1+Premissas!$B$9)^B164*(1-Premissas!$B$10)^B164</f>
        <v>231432.429774817</v>
      </c>
    </row>
    <row r="165" customFormat="false" ht="15" hidden="false" customHeight="true" outlineLevel="0" collapsed="false">
      <c r="A165" s="24" t="n">
        <v>163</v>
      </c>
      <c r="B165" s="24" t="n">
        <f aca="false">ROUNDUP(A165/12,0)</f>
        <v>14</v>
      </c>
      <c r="C165" s="24" t="n">
        <f aca="false">MOD(A165-1,12)+1</f>
        <v>7</v>
      </c>
      <c r="D165" s="25" t="n">
        <f aca="false">EDATE(Premissas!$B$8,A165-1)</f>
        <v>51196</v>
      </c>
      <c r="E165" s="26" t="n">
        <f aca="false">INDEX(Premissas!$B$17:$B$28,C165)*(1+Premissas!$B$9)^B165*(1-Premissas!$B$10)^B165</f>
        <v>247492.604167348</v>
      </c>
    </row>
    <row r="166" customFormat="false" ht="15" hidden="false" customHeight="true" outlineLevel="0" collapsed="false">
      <c r="A166" s="24" t="n">
        <v>164</v>
      </c>
      <c r="B166" s="24" t="n">
        <f aca="false">ROUNDUP(A166/12,0)</f>
        <v>14</v>
      </c>
      <c r="C166" s="24" t="n">
        <f aca="false">MOD(A166-1,12)+1</f>
        <v>8</v>
      </c>
      <c r="D166" s="25" t="n">
        <f aca="false">EDATE(Premissas!$B$8,A166-1)</f>
        <v>51227</v>
      </c>
      <c r="E166" s="26" t="n">
        <f aca="false">INDEX(Premissas!$B$17:$B$28,C166)*(1+Premissas!$B$9)^B166*(1-Premissas!$B$10)^B166</f>
        <v>217934.811606785</v>
      </c>
    </row>
    <row r="167" customFormat="false" ht="15" hidden="false" customHeight="true" outlineLevel="0" collapsed="false">
      <c r="A167" s="24" t="n">
        <v>165</v>
      </c>
      <c r="B167" s="24" t="n">
        <f aca="false">ROUNDUP(A167/12,0)</f>
        <v>14</v>
      </c>
      <c r="C167" s="24" t="n">
        <f aca="false">MOD(A167-1,12)+1</f>
        <v>9</v>
      </c>
      <c r="D167" s="25" t="n">
        <f aca="false">EDATE(Premissas!$B$8,A167-1)</f>
        <v>51257</v>
      </c>
      <c r="E167" s="26" t="n">
        <f aca="false">INDEX(Premissas!$B$17:$B$28,C167)*(1+Premissas!$B$9)^B167*(1-Premissas!$B$10)^B167</f>
        <v>240272.954819392</v>
      </c>
    </row>
    <row r="168" customFormat="false" ht="15" hidden="false" customHeight="true" outlineLevel="0" collapsed="false">
      <c r="A168" s="24" t="n">
        <v>166</v>
      </c>
      <c r="B168" s="24" t="n">
        <f aca="false">ROUNDUP(A168/12,0)</f>
        <v>14</v>
      </c>
      <c r="C168" s="24" t="n">
        <f aca="false">MOD(A168-1,12)+1</f>
        <v>10</v>
      </c>
      <c r="D168" s="25" t="n">
        <f aca="false">EDATE(Premissas!$B$8,A168-1)</f>
        <v>51288</v>
      </c>
      <c r="E168" s="26" t="n">
        <f aca="false">INDEX(Premissas!$B$17:$B$28,C168)*(1+Premissas!$B$9)^B168*(1-Premissas!$B$10)^B168</f>
        <v>305484.410282447</v>
      </c>
    </row>
    <row r="169" customFormat="false" ht="15" hidden="false" customHeight="true" outlineLevel="0" collapsed="false">
      <c r="A169" s="24" t="n">
        <v>167</v>
      </c>
      <c r="B169" s="24" t="n">
        <f aca="false">ROUNDUP(A169/12,0)</f>
        <v>14</v>
      </c>
      <c r="C169" s="24" t="n">
        <f aca="false">MOD(A169-1,12)+1</f>
        <v>11</v>
      </c>
      <c r="D169" s="25" t="n">
        <f aca="false">EDATE(Premissas!$B$8,A169-1)</f>
        <v>51318</v>
      </c>
      <c r="E169" s="26" t="n">
        <f aca="false">INDEX(Premissas!$B$17:$B$28,C169)*(1+Premissas!$B$9)^B169*(1-Premissas!$B$10)^B169</f>
        <v>218741.304086702</v>
      </c>
    </row>
    <row r="170" customFormat="false" ht="15" hidden="false" customHeight="true" outlineLevel="0" collapsed="false">
      <c r="A170" s="24" t="n">
        <v>168</v>
      </c>
      <c r="B170" s="24" t="n">
        <f aca="false">ROUNDUP(A170/12,0)</f>
        <v>14</v>
      </c>
      <c r="C170" s="24" t="n">
        <f aca="false">MOD(A170-1,12)+1</f>
        <v>12</v>
      </c>
      <c r="D170" s="25" t="n">
        <f aca="false">EDATE(Premissas!$B$8,A170-1)</f>
        <v>51349</v>
      </c>
      <c r="E170" s="26" t="n">
        <f aca="false">INDEX(Premissas!$B$17:$B$28,C170)*(1+Premissas!$B$9)^B170*(1-Premissas!$B$10)^B170</f>
        <v>223099.93009128</v>
      </c>
    </row>
    <row r="171" customFormat="false" ht="15" hidden="false" customHeight="true" outlineLevel="0" collapsed="false">
      <c r="A171" s="21" t="n">
        <v>169</v>
      </c>
      <c r="B171" s="21" t="n">
        <f aca="false">ROUNDUP(A171/12,0)</f>
        <v>15</v>
      </c>
      <c r="C171" s="21" t="n">
        <f aca="false">MOD(A171-1,12)+1</f>
        <v>1</v>
      </c>
      <c r="D171" s="22" t="n">
        <f aca="false">EDATE(Premissas!$B$8,A171-1)</f>
        <v>51380</v>
      </c>
      <c r="E171" s="23" t="n">
        <f aca="false">INDEX(Premissas!$B$17:$B$28,C171)*(1+Premissas!$B$9)^B171*(1-Premissas!$B$10)^B171</f>
        <v>210969.325210539</v>
      </c>
    </row>
    <row r="172" customFormat="false" ht="15" hidden="false" customHeight="true" outlineLevel="0" collapsed="false">
      <c r="A172" s="21" t="n">
        <v>170</v>
      </c>
      <c r="B172" s="21" t="n">
        <f aca="false">ROUNDUP(A172/12,0)</f>
        <v>15</v>
      </c>
      <c r="C172" s="21" t="n">
        <f aca="false">MOD(A172-1,12)+1</f>
        <v>2</v>
      </c>
      <c r="D172" s="22" t="n">
        <f aca="false">EDATE(Premissas!$B$8,A172-1)</f>
        <v>51410</v>
      </c>
      <c r="E172" s="23" t="n">
        <f aca="false">INDEX(Premissas!$B$17:$B$28,C172)*(1+Premissas!$B$9)^B172*(1-Premissas!$B$10)^B172</f>
        <v>221939.136388615</v>
      </c>
    </row>
    <row r="173" customFormat="false" ht="15" hidden="false" customHeight="true" outlineLevel="0" collapsed="false">
      <c r="A173" s="21" t="n">
        <v>171</v>
      </c>
      <c r="B173" s="21" t="n">
        <f aca="false">ROUNDUP(A173/12,0)</f>
        <v>15</v>
      </c>
      <c r="C173" s="21" t="n">
        <f aca="false">MOD(A173-1,12)+1</f>
        <v>3</v>
      </c>
      <c r="D173" s="22" t="n">
        <f aca="false">EDATE(Premissas!$B$8,A173-1)</f>
        <v>51441</v>
      </c>
      <c r="E173" s="23" t="n">
        <f aca="false">INDEX(Premissas!$B$17:$B$28,C173)*(1+Premissas!$B$9)^B173*(1-Premissas!$B$10)^B173</f>
        <v>206127.167758631</v>
      </c>
    </row>
    <row r="174" customFormat="false" ht="15" hidden="false" customHeight="true" outlineLevel="0" collapsed="false">
      <c r="A174" s="21" t="n">
        <v>172</v>
      </c>
      <c r="B174" s="21" t="n">
        <f aca="false">ROUNDUP(A174/12,0)</f>
        <v>15</v>
      </c>
      <c r="C174" s="21" t="n">
        <f aca="false">MOD(A174-1,12)+1</f>
        <v>4</v>
      </c>
      <c r="D174" s="22" t="n">
        <f aca="false">EDATE(Premissas!$B$8,A174-1)</f>
        <v>51471</v>
      </c>
      <c r="E174" s="23" t="n">
        <f aca="false">INDEX(Premissas!$B$17:$B$28,C174)*(1+Premissas!$B$9)^B174*(1-Premissas!$B$10)^B174</f>
        <v>364327.510780473</v>
      </c>
    </row>
    <row r="175" customFormat="false" ht="15" hidden="false" customHeight="true" outlineLevel="0" collapsed="false">
      <c r="A175" s="21" t="n">
        <v>173</v>
      </c>
      <c r="B175" s="21" t="n">
        <f aca="false">ROUNDUP(A175/12,0)</f>
        <v>15</v>
      </c>
      <c r="C175" s="21" t="n">
        <f aca="false">MOD(A175-1,12)+1</f>
        <v>5</v>
      </c>
      <c r="D175" s="22" t="n">
        <f aca="false">EDATE(Premissas!$B$8,A175-1)</f>
        <v>51502</v>
      </c>
      <c r="E175" s="23" t="n">
        <f aca="false">INDEX(Premissas!$B$17:$B$28,C175)*(1+Premissas!$B$9)^B175*(1-Premissas!$B$10)^B175</f>
        <v>267209.756147863</v>
      </c>
    </row>
    <row r="176" customFormat="false" ht="15" hidden="false" customHeight="true" outlineLevel="0" collapsed="false">
      <c r="A176" s="21" t="n">
        <v>174</v>
      </c>
      <c r="B176" s="21" t="n">
        <f aca="false">ROUNDUP(A176/12,0)</f>
        <v>15</v>
      </c>
      <c r="C176" s="21" t="n">
        <f aca="false">MOD(A176-1,12)+1</f>
        <v>6</v>
      </c>
      <c r="D176" s="22" t="n">
        <f aca="false">EDATE(Premissas!$B$8,A176-1)</f>
        <v>51533</v>
      </c>
      <c r="E176" s="23" t="n">
        <f aca="false">INDEX(Premissas!$B$17:$B$28,C176)*(1+Premissas!$B$9)^B176*(1-Premissas!$B$10)^B176</f>
        <v>242940.40734537</v>
      </c>
    </row>
    <row r="177" customFormat="false" ht="15" hidden="false" customHeight="true" outlineLevel="0" collapsed="false">
      <c r="A177" s="21" t="n">
        <v>175</v>
      </c>
      <c r="B177" s="21" t="n">
        <f aca="false">ROUNDUP(A177/12,0)</f>
        <v>15</v>
      </c>
      <c r="C177" s="21" t="n">
        <f aca="false">MOD(A177-1,12)+1</f>
        <v>7</v>
      </c>
      <c r="D177" s="22" t="n">
        <f aca="false">EDATE(Premissas!$B$8,A177-1)</f>
        <v>51561</v>
      </c>
      <c r="E177" s="23" t="n">
        <f aca="false">INDEX(Premissas!$B$17:$B$28,C177)*(1+Premissas!$B$9)^B177*(1-Premissas!$B$10)^B177</f>
        <v>259799.173909569</v>
      </c>
    </row>
    <row r="178" customFormat="false" ht="15" hidden="false" customHeight="true" outlineLevel="0" collapsed="false">
      <c r="A178" s="21" t="n">
        <v>176</v>
      </c>
      <c r="B178" s="21" t="n">
        <f aca="false">ROUNDUP(A178/12,0)</f>
        <v>15</v>
      </c>
      <c r="C178" s="21" t="n">
        <f aca="false">MOD(A178-1,12)+1</f>
        <v>8</v>
      </c>
      <c r="D178" s="22" t="n">
        <f aca="false">EDATE(Premissas!$B$8,A178-1)</f>
        <v>51592</v>
      </c>
      <c r="E178" s="23" t="n">
        <f aca="false">INDEX(Premissas!$B$17:$B$28,C178)*(1+Premissas!$B$9)^B178*(1-Premissas!$B$10)^B178</f>
        <v>228771.620113932</v>
      </c>
    </row>
    <row r="179" customFormat="false" ht="15" hidden="false" customHeight="true" outlineLevel="0" collapsed="false">
      <c r="A179" s="21" t="n">
        <v>177</v>
      </c>
      <c r="B179" s="21" t="n">
        <f aca="false">ROUNDUP(A179/12,0)</f>
        <v>15</v>
      </c>
      <c r="C179" s="21" t="n">
        <f aca="false">MOD(A179-1,12)+1</f>
        <v>9</v>
      </c>
      <c r="D179" s="22" t="n">
        <f aca="false">EDATE(Premissas!$B$8,A179-1)</f>
        <v>51622</v>
      </c>
      <c r="E179" s="23" t="n">
        <f aca="false">INDEX(Premissas!$B$17:$B$28,C179)*(1+Premissas!$B$9)^B179*(1-Premissas!$B$10)^B179</f>
        <v>252220.527497786</v>
      </c>
    </row>
    <row r="180" customFormat="false" ht="15" hidden="false" customHeight="true" outlineLevel="0" collapsed="false">
      <c r="A180" s="21" t="n">
        <v>178</v>
      </c>
      <c r="B180" s="21" t="n">
        <f aca="false">ROUNDUP(A180/12,0)</f>
        <v>15</v>
      </c>
      <c r="C180" s="21" t="n">
        <f aca="false">MOD(A180-1,12)+1</f>
        <v>10</v>
      </c>
      <c r="D180" s="22" t="n">
        <f aca="false">EDATE(Premissas!$B$8,A180-1)</f>
        <v>51653</v>
      </c>
      <c r="E180" s="23" t="n">
        <f aca="false">INDEX(Premissas!$B$17:$B$28,C180)*(1+Premissas!$B$9)^B180*(1-Premissas!$B$10)^B180</f>
        <v>320674.622583742</v>
      </c>
    </row>
    <row r="181" customFormat="false" ht="15" hidden="false" customHeight="true" outlineLevel="0" collapsed="false">
      <c r="A181" s="21" t="n">
        <v>179</v>
      </c>
      <c r="B181" s="21" t="n">
        <f aca="false">ROUNDUP(A181/12,0)</f>
        <v>15</v>
      </c>
      <c r="C181" s="21" t="n">
        <f aca="false">MOD(A181-1,12)+1</f>
        <v>11</v>
      </c>
      <c r="D181" s="22" t="n">
        <f aca="false">EDATE(Premissas!$B$8,A181-1)</f>
        <v>51683</v>
      </c>
      <c r="E181" s="23" t="n">
        <f aca="false">INDEX(Premissas!$B$17:$B$28,C181)*(1+Premissas!$B$9)^B181*(1-Premissas!$B$10)^B181</f>
        <v>229618.215432413</v>
      </c>
    </row>
    <row r="182" customFormat="false" ht="15" hidden="false" customHeight="true" outlineLevel="0" collapsed="false">
      <c r="A182" s="21" t="n">
        <v>180</v>
      </c>
      <c r="B182" s="21" t="n">
        <f aca="false">ROUNDUP(A182/12,0)</f>
        <v>15</v>
      </c>
      <c r="C182" s="21" t="n">
        <f aca="false">MOD(A182-1,12)+1</f>
        <v>12</v>
      </c>
      <c r="D182" s="22" t="n">
        <f aca="false">EDATE(Premissas!$B$8,A182-1)</f>
        <v>51714</v>
      </c>
      <c r="E182" s="23" t="n">
        <f aca="false">INDEX(Premissas!$B$17:$B$28,C182)*(1+Premissas!$B$9)^B182*(1-Premissas!$B$10)^B182</f>
        <v>234193.574115069</v>
      </c>
    </row>
    <row r="183" customFormat="false" ht="15" hidden="false" customHeight="true" outlineLevel="0" collapsed="false">
      <c r="A183" s="24" t="n">
        <v>181</v>
      </c>
      <c r="B183" s="24" t="n">
        <f aca="false">ROUNDUP(A183/12,0)</f>
        <v>16</v>
      </c>
      <c r="C183" s="24" t="n">
        <f aca="false">MOD(A183-1,12)+1</f>
        <v>1</v>
      </c>
      <c r="D183" s="25" t="n">
        <f aca="false">EDATE(Premissas!$B$8,A183-1)</f>
        <v>51745</v>
      </c>
      <c r="E183" s="26" t="n">
        <f aca="false">INDEX(Premissas!$B$17:$B$28,C183)*(1+Premissas!$B$9)^B183*(1-Premissas!$B$10)^B183</f>
        <v>221459.774906632</v>
      </c>
    </row>
    <row r="184" customFormat="false" ht="15" hidden="false" customHeight="true" outlineLevel="0" collapsed="false">
      <c r="A184" s="24" t="n">
        <v>182</v>
      </c>
      <c r="B184" s="24" t="n">
        <f aca="false">ROUNDUP(A184/12,0)</f>
        <v>16</v>
      </c>
      <c r="C184" s="24" t="n">
        <f aca="false">MOD(A184-1,12)+1</f>
        <v>2</v>
      </c>
      <c r="D184" s="25" t="n">
        <f aca="false">EDATE(Premissas!$B$8,A184-1)</f>
        <v>51775</v>
      </c>
      <c r="E184" s="26" t="n">
        <f aca="false">INDEX(Premissas!$B$17:$B$28,C184)*(1+Premissas!$B$9)^B184*(1-Premissas!$B$10)^B184</f>
        <v>232975.059945539</v>
      </c>
    </row>
    <row r="185" customFormat="false" ht="15" hidden="false" customHeight="true" outlineLevel="0" collapsed="false">
      <c r="A185" s="24" t="n">
        <v>183</v>
      </c>
      <c r="B185" s="24" t="n">
        <f aca="false">ROUNDUP(A185/12,0)</f>
        <v>16</v>
      </c>
      <c r="C185" s="24" t="n">
        <f aca="false">MOD(A185-1,12)+1</f>
        <v>3</v>
      </c>
      <c r="D185" s="25" t="n">
        <f aca="false">EDATE(Premissas!$B$8,A185-1)</f>
        <v>51806</v>
      </c>
      <c r="E185" s="26" t="n">
        <f aca="false">INDEX(Premissas!$B$17:$B$28,C185)*(1+Premissas!$B$9)^B185*(1-Premissas!$B$10)^B185</f>
        <v>216376.841175429</v>
      </c>
    </row>
    <row r="186" customFormat="false" ht="15" hidden="false" customHeight="true" outlineLevel="0" collapsed="false">
      <c r="A186" s="24" t="n">
        <v>184</v>
      </c>
      <c r="B186" s="24" t="n">
        <f aca="false">ROUNDUP(A186/12,0)</f>
        <v>16</v>
      </c>
      <c r="C186" s="24" t="n">
        <f aca="false">MOD(A186-1,12)+1</f>
        <v>4</v>
      </c>
      <c r="D186" s="25" t="n">
        <f aca="false">EDATE(Premissas!$B$8,A186-1)</f>
        <v>51836</v>
      </c>
      <c r="E186" s="26" t="n">
        <f aca="false">INDEX(Premissas!$B$17:$B$28,C186)*(1+Premissas!$B$9)^B186*(1-Premissas!$B$10)^B186</f>
        <v>382443.696254032</v>
      </c>
    </row>
    <row r="187" customFormat="false" ht="15" hidden="false" customHeight="true" outlineLevel="0" collapsed="false">
      <c r="A187" s="24" t="n">
        <v>185</v>
      </c>
      <c r="B187" s="24" t="n">
        <f aca="false">ROUNDUP(A187/12,0)</f>
        <v>16</v>
      </c>
      <c r="C187" s="24" t="n">
        <f aca="false">MOD(A187-1,12)+1</f>
        <v>5</v>
      </c>
      <c r="D187" s="25" t="n">
        <f aca="false">EDATE(Premissas!$B$8,A187-1)</f>
        <v>51867</v>
      </c>
      <c r="E187" s="26" t="n">
        <f aca="false">INDEX(Premissas!$B$17:$B$28,C187)*(1+Premissas!$B$9)^B187*(1-Premissas!$B$10)^B187</f>
        <v>280496.761272315</v>
      </c>
    </row>
    <row r="188" customFormat="false" ht="15" hidden="false" customHeight="true" outlineLevel="0" collapsed="false">
      <c r="A188" s="24" t="n">
        <v>186</v>
      </c>
      <c r="B188" s="24" t="n">
        <f aca="false">ROUNDUP(A188/12,0)</f>
        <v>16</v>
      </c>
      <c r="C188" s="24" t="n">
        <f aca="false">MOD(A188-1,12)+1</f>
        <v>6</v>
      </c>
      <c r="D188" s="25" t="n">
        <f aca="false">EDATE(Premissas!$B$8,A188-1)</f>
        <v>51898</v>
      </c>
      <c r="E188" s="26" t="n">
        <f aca="false">INDEX(Premissas!$B$17:$B$28,C188)*(1+Premissas!$B$9)^B188*(1-Premissas!$B$10)^B188</f>
        <v>255020.619100618</v>
      </c>
    </row>
    <row r="189" customFormat="false" ht="15" hidden="false" customHeight="true" outlineLevel="0" collapsed="false">
      <c r="A189" s="24" t="n">
        <v>187</v>
      </c>
      <c r="B189" s="24" t="n">
        <f aca="false">ROUNDUP(A189/12,0)</f>
        <v>16</v>
      </c>
      <c r="C189" s="24" t="n">
        <f aca="false">MOD(A189-1,12)+1</f>
        <v>7</v>
      </c>
      <c r="D189" s="25" t="n">
        <f aca="false">EDATE(Premissas!$B$8,A189-1)</f>
        <v>51926</v>
      </c>
      <c r="E189" s="26" t="n">
        <f aca="false">INDEX(Premissas!$B$17:$B$28,C189)*(1+Premissas!$B$9)^B189*(1-Premissas!$B$10)^B189</f>
        <v>272717.687832223</v>
      </c>
    </row>
    <row r="190" customFormat="false" ht="15" hidden="false" customHeight="true" outlineLevel="0" collapsed="false">
      <c r="A190" s="24" t="n">
        <v>188</v>
      </c>
      <c r="B190" s="24" t="n">
        <f aca="false">ROUNDUP(A190/12,0)</f>
        <v>16</v>
      </c>
      <c r="C190" s="24" t="n">
        <f aca="false">MOD(A190-1,12)+1</f>
        <v>8</v>
      </c>
      <c r="D190" s="25" t="n">
        <f aca="false">EDATE(Premissas!$B$8,A190-1)</f>
        <v>51957</v>
      </c>
      <c r="E190" s="26" t="n">
        <f aca="false">INDEX(Premissas!$B$17:$B$28,C190)*(1+Premissas!$B$9)^B190*(1-Premissas!$B$10)^B190</f>
        <v>240147.288924097</v>
      </c>
    </row>
    <row r="191" customFormat="false" ht="15" hidden="false" customHeight="true" outlineLevel="0" collapsed="false">
      <c r="A191" s="24" t="n">
        <v>189</v>
      </c>
      <c r="B191" s="24" t="n">
        <f aca="false">ROUNDUP(A191/12,0)</f>
        <v>16</v>
      </c>
      <c r="C191" s="24" t="n">
        <f aca="false">MOD(A191-1,12)+1</f>
        <v>9</v>
      </c>
      <c r="D191" s="25" t="n">
        <f aca="false">EDATE(Premissas!$B$8,A191-1)</f>
        <v>51987</v>
      </c>
      <c r="E191" s="26" t="n">
        <f aca="false">INDEX(Premissas!$B$17:$B$28,C191)*(1+Premissas!$B$9)^B191*(1-Premissas!$B$10)^B191</f>
        <v>264762.193227613</v>
      </c>
    </row>
    <row r="192" customFormat="false" ht="15" hidden="false" customHeight="true" outlineLevel="0" collapsed="false">
      <c r="A192" s="24" t="n">
        <v>190</v>
      </c>
      <c r="B192" s="24" t="n">
        <f aca="false">ROUNDUP(A192/12,0)</f>
        <v>16</v>
      </c>
      <c r="C192" s="24" t="n">
        <f aca="false">MOD(A192-1,12)+1</f>
        <v>10</v>
      </c>
      <c r="D192" s="25" t="n">
        <f aca="false">EDATE(Premissas!$B$8,A192-1)</f>
        <v>52018</v>
      </c>
      <c r="E192" s="26" t="n">
        <f aca="false">INDEX(Premissas!$B$17:$B$28,C192)*(1+Premissas!$B$9)^B192*(1-Premissas!$B$10)^B192</f>
        <v>336620.168191718</v>
      </c>
    </row>
    <row r="193" customFormat="false" ht="15" hidden="false" customHeight="true" outlineLevel="0" collapsed="false">
      <c r="A193" s="24" t="n">
        <v>191</v>
      </c>
      <c r="B193" s="24" t="n">
        <f aca="false">ROUNDUP(A193/12,0)</f>
        <v>16</v>
      </c>
      <c r="C193" s="24" t="n">
        <f aca="false">MOD(A193-1,12)+1</f>
        <v>11</v>
      </c>
      <c r="D193" s="25" t="n">
        <f aca="false">EDATE(Premissas!$B$8,A193-1)</f>
        <v>52048</v>
      </c>
      <c r="E193" s="26" t="n">
        <f aca="false">INDEX(Premissas!$B$17:$B$28,C193)*(1+Premissas!$B$9)^B193*(1-Premissas!$B$10)^B193</f>
        <v>241035.981194789</v>
      </c>
    </row>
    <row r="194" customFormat="false" ht="15" hidden="false" customHeight="true" outlineLevel="0" collapsed="false">
      <c r="A194" s="24" t="n">
        <v>192</v>
      </c>
      <c r="B194" s="24" t="n">
        <f aca="false">ROUNDUP(A194/12,0)</f>
        <v>16</v>
      </c>
      <c r="C194" s="24" t="n">
        <f aca="false">MOD(A194-1,12)+1</f>
        <v>12</v>
      </c>
      <c r="D194" s="25" t="n">
        <f aca="false">EDATE(Premissas!$B$8,A194-1)</f>
        <v>52079</v>
      </c>
      <c r="E194" s="26" t="n">
        <f aca="false">INDEX(Premissas!$B$17:$B$28,C194)*(1+Premissas!$B$9)^B194*(1-Premissas!$B$10)^B194</f>
        <v>245838.84958794</v>
      </c>
    </row>
    <row r="195" customFormat="false" ht="15" hidden="false" customHeight="true" outlineLevel="0" collapsed="false">
      <c r="A195" s="21" t="n">
        <v>193</v>
      </c>
      <c r="B195" s="21" t="n">
        <f aca="false">ROUNDUP(A195/12,0)</f>
        <v>17</v>
      </c>
      <c r="C195" s="21" t="n">
        <f aca="false">MOD(A195-1,12)+1</f>
        <v>1</v>
      </c>
      <c r="D195" s="22" t="n">
        <f aca="false">EDATE(Premissas!$B$8,A195-1)</f>
        <v>52110</v>
      </c>
      <c r="E195" s="23" t="n">
        <f aca="false">INDEX(Premissas!$B$17:$B$28,C195)*(1+Premissas!$B$9)^B195*(1-Premissas!$B$10)^B195</f>
        <v>232471.862213865</v>
      </c>
    </row>
    <row r="196" customFormat="false" ht="15" hidden="false" customHeight="true" outlineLevel="0" collapsed="false">
      <c r="A196" s="21" t="n">
        <v>194</v>
      </c>
      <c r="B196" s="21" t="n">
        <f aca="false">ROUNDUP(A196/12,0)</f>
        <v>17</v>
      </c>
      <c r="C196" s="21" t="n">
        <f aca="false">MOD(A196-1,12)+1</f>
        <v>2</v>
      </c>
      <c r="D196" s="22" t="n">
        <f aca="false">EDATE(Premissas!$B$8,A196-1)</f>
        <v>52140</v>
      </c>
      <c r="E196" s="23" t="n">
        <f aca="false">INDEX(Premissas!$B$17:$B$28,C196)*(1+Premissas!$B$9)^B196*(1-Premissas!$B$10)^B196</f>
        <v>244559.744801331</v>
      </c>
    </row>
    <row r="197" customFormat="false" ht="15" hidden="false" customHeight="true" outlineLevel="0" collapsed="false">
      <c r="A197" s="21" t="n">
        <v>195</v>
      </c>
      <c r="B197" s="21" t="n">
        <f aca="false">ROUNDUP(A197/12,0)</f>
        <v>17</v>
      </c>
      <c r="C197" s="21" t="n">
        <f aca="false">MOD(A197-1,12)+1</f>
        <v>3</v>
      </c>
      <c r="D197" s="22" t="n">
        <f aca="false">EDATE(Premissas!$B$8,A197-1)</f>
        <v>52171</v>
      </c>
      <c r="E197" s="23" t="n">
        <f aca="false">INDEX(Premissas!$B$17:$B$28,C197)*(1+Premissas!$B$9)^B197*(1-Premissas!$B$10)^B197</f>
        <v>227136.179602877</v>
      </c>
    </row>
    <row r="198" customFormat="false" ht="15" hidden="false" customHeight="true" outlineLevel="0" collapsed="false">
      <c r="A198" s="21" t="n">
        <v>196</v>
      </c>
      <c r="B198" s="21" t="n">
        <f aca="false">ROUNDUP(A198/12,0)</f>
        <v>17</v>
      </c>
      <c r="C198" s="21" t="n">
        <f aca="false">MOD(A198-1,12)+1</f>
        <v>4</v>
      </c>
      <c r="D198" s="22" t="n">
        <f aca="false">EDATE(Premissas!$B$8,A198-1)</f>
        <v>52201</v>
      </c>
      <c r="E198" s="23" t="n">
        <f aca="false">INDEX(Premissas!$B$17:$B$28,C198)*(1+Premissas!$B$9)^B198*(1-Premissas!$B$10)^B198</f>
        <v>401460.709050263</v>
      </c>
    </row>
    <row r="199" customFormat="false" ht="15" hidden="false" customHeight="true" outlineLevel="0" collapsed="false">
      <c r="A199" s="21" t="n">
        <v>197</v>
      </c>
      <c r="B199" s="21" t="n">
        <f aca="false">ROUNDUP(A199/12,0)</f>
        <v>17</v>
      </c>
      <c r="C199" s="21" t="n">
        <f aca="false">MOD(A199-1,12)+1</f>
        <v>5</v>
      </c>
      <c r="D199" s="22" t="n">
        <f aca="false">EDATE(Premissas!$B$8,A199-1)</f>
        <v>52232</v>
      </c>
      <c r="E199" s="23" t="n">
        <f aca="false">INDEX(Premissas!$B$17:$B$28,C199)*(1+Premissas!$B$9)^B199*(1-Premissas!$B$10)^B199</f>
        <v>294444.462726581</v>
      </c>
    </row>
    <row r="200" customFormat="false" ht="15" hidden="false" customHeight="true" outlineLevel="0" collapsed="false">
      <c r="A200" s="21" t="n">
        <v>198</v>
      </c>
      <c r="B200" s="21" t="n">
        <f aca="false">ROUNDUP(A200/12,0)</f>
        <v>17</v>
      </c>
      <c r="C200" s="21" t="n">
        <f aca="false">MOD(A200-1,12)+1</f>
        <v>6</v>
      </c>
      <c r="D200" s="22" t="n">
        <f aca="false">EDATE(Premissas!$B$8,A200-1)</f>
        <v>52263</v>
      </c>
      <c r="E200" s="23" t="n">
        <f aca="false">INDEX(Premissas!$B$17:$B$28,C200)*(1+Premissas!$B$9)^B200*(1-Premissas!$B$10)^B200</f>
        <v>267701.519385396</v>
      </c>
    </row>
    <row r="201" customFormat="false" ht="15" hidden="false" customHeight="true" outlineLevel="0" collapsed="false">
      <c r="A201" s="21" t="n">
        <v>199</v>
      </c>
      <c r="B201" s="21" t="n">
        <f aca="false">ROUNDUP(A201/12,0)</f>
        <v>17</v>
      </c>
      <c r="C201" s="21" t="n">
        <f aca="false">MOD(A201-1,12)+1</f>
        <v>7</v>
      </c>
      <c r="D201" s="22" t="n">
        <f aca="false">EDATE(Premissas!$B$8,A201-1)</f>
        <v>52291</v>
      </c>
      <c r="E201" s="23" t="n">
        <f aca="false">INDEX(Premissas!$B$17:$B$28,C201)*(1+Premissas!$B$9)^B201*(1-Premissas!$B$10)^B201</f>
        <v>286278.57485968</v>
      </c>
    </row>
    <row r="202" customFormat="false" ht="15" hidden="false" customHeight="true" outlineLevel="0" collapsed="false">
      <c r="A202" s="21" t="n">
        <v>200</v>
      </c>
      <c r="B202" s="21" t="n">
        <f aca="false">ROUNDUP(A202/12,0)</f>
        <v>17</v>
      </c>
      <c r="C202" s="21" t="n">
        <f aca="false">MOD(A202-1,12)+1</f>
        <v>8</v>
      </c>
      <c r="D202" s="22" t="n">
        <f aca="false">EDATE(Premissas!$B$8,A202-1)</f>
        <v>52322</v>
      </c>
      <c r="E202" s="23" t="n">
        <f aca="false">INDEX(Premissas!$B$17:$B$28,C202)*(1+Premissas!$B$9)^B202*(1-Premissas!$B$10)^B202</f>
        <v>252088.612865848</v>
      </c>
    </row>
    <row r="203" customFormat="false" ht="15" hidden="false" customHeight="true" outlineLevel="0" collapsed="false">
      <c r="A203" s="21" t="n">
        <v>201</v>
      </c>
      <c r="B203" s="21" t="n">
        <f aca="false">ROUNDUP(A203/12,0)</f>
        <v>17</v>
      </c>
      <c r="C203" s="21" t="n">
        <f aca="false">MOD(A203-1,12)+1</f>
        <v>9</v>
      </c>
      <c r="D203" s="22" t="n">
        <f aca="false">EDATE(Premissas!$B$8,A203-1)</f>
        <v>52352</v>
      </c>
      <c r="E203" s="23" t="n">
        <f aca="false">INDEX(Premissas!$B$17:$B$28,C203)*(1+Premissas!$B$9)^B203*(1-Premissas!$B$10)^B203</f>
        <v>277927.493285856</v>
      </c>
    </row>
    <row r="204" customFormat="false" ht="15" hidden="false" customHeight="true" outlineLevel="0" collapsed="false">
      <c r="A204" s="21" t="n">
        <v>202</v>
      </c>
      <c r="B204" s="21" t="n">
        <f aca="false">ROUNDUP(A204/12,0)</f>
        <v>17</v>
      </c>
      <c r="C204" s="21" t="n">
        <f aca="false">MOD(A204-1,12)+1</f>
        <v>10</v>
      </c>
      <c r="D204" s="22" t="n">
        <f aca="false">EDATE(Premissas!$B$8,A204-1)</f>
        <v>52383</v>
      </c>
      <c r="E204" s="23" t="n">
        <f aca="false">INDEX(Premissas!$B$17:$B$28,C204)*(1+Premissas!$B$9)^B204*(1-Premissas!$B$10)^B204</f>
        <v>353358.606055051</v>
      </c>
    </row>
    <row r="205" customFormat="false" ht="15" hidden="false" customHeight="true" outlineLevel="0" collapsed="false">
      <c r="A205" s="21" t="n">
        <v>203</v>
      </c>
      <c r="B205" s="21" t="n">
        <f aca="false">ROUNDUP(A205/12,0)</f>
        <v>17</v>
      </c>
      <c r="C205" s="21" t="n">
        <f aca="false">MOD(A205-1,12)+1</f>
        <v>11</v>
      </c>
      <c r="D205" s="22" t="n">
        <f aca="false">EDATE(Premissas!$B$8,A205-1)</f>
        <v>52413</v>
      </c>
      <c r="E205" s="23" t="n">
        <f aca="false">INDEX(Premissas!$B$17:$B$28,C205)*(1+Premissas!$B$9)^B205*(1-Premissas!$B$10)^B205</f>
        <v>253021.4953597</v>
      </c>
    </row>
    <row r="206" customFormat="false" ht="15" hidden="false" customHeight="true" outlineLevel="0" collapsed="false">
      <c r="A206" s="21" t="n">
        <v>204</v>
      </c>
      <c r="B206" s="21" t="n">
        <f aca="false">ROUNDUP(A206/12,0)</f>
        <v>17</v>
      </c>
      <c r="C206" s="21" t="n">
        <f aca="false">MOD(A206-1,12)+1</f>
        <v>12</v>
      </c>
      <c r="D206" s="22" t="n">
        <f aca="false">EDATE(Premissas!$B$8,A206-1)</f>
        <v>52444</v>
      </c>
      <c r="E206" s="23" t="n">
        <f aca="false">INDEX(Premissas!$B$17:$B$28,C206)*(1+Premissas!$B$9)^B206*(1-Premissas!$B$10)^B206</f>
        <v>258063.186383701</v>
      </c>
    </row>
    <row r="207" customFormat="false" ht="15" hidden="false" customHeight="true" outlineLevel="0" collapsed="false">
      <c r="A207" s="24" t="n">
        <v>205</v>
      </c>
      <c r="B207" s="24" t="n">
        <f aca="false">ROUNDUP(A207/12,0)</f>
        <v>18</v>
      </c>
      <c r="C207" s="24" t="n">
        <f aca="false">MOD(A207-1,12)+1</f>
        <v>1</v>
      </c>
      <c r="D207" s="25" t="n">
        <f aca="false">EDATE(Premissas!$B$8,A207-1)</f>
        <v>52475</v>
      </c>
      <c r="E207" s="26" t="n">
        <f aca="false">INDEX(Premissas!$B$17:$B$28,C207)*(1+Premissas!$B$9)^B207*(1-Premissas!$B$10)^B207</f>
        <v>244031.525562449</v>
      </c>
    </row>
    <row r="208" customFormat="false" ht="15" hidden="false" customHeight="true" outlineLevel="0" collapsed="false">
      <c r="A208" s="24" t="n">
        <v>206</v>
      </c>
      <c r="B208" s="24" t="n">
        <f aca="false">ROUNDUP(A208/12,0)</f>
        <v>18</v>
      </c>
      <c r="C208" s="24" t="n">
        <f aca="false">MOD(A208-1,12)+1</f>
        <v>2</v>
      </c>
      <c r="D208" s="25" t="n">
        <f aca="false">EDATE(Premissas!$B$8,A208-1)</f>
        <v>52505</v>
      </c>
      <c r="E208" s="26" t="n">
        <f aca="false">INDEX(Premissas!$B$17:$B$28,C208)*(1+Premissas!$B$9)^B208*(1-Premissas!$B$10)^B208</f>
        <v>256720.478111577</v>
      </c>
    </row>
    <row r="209" customFormat="false" ht="15" hidden="false" customHeight="true" outlineLevel="0" collapsed="false">
      <c r="A209" s="24" t="n">
        <v>207</v>
      </c>
      <c r="B209" s="24" t="n">
        <f aca="false">ROUNDUP(A209/12,0)</f>
        <v>18</v>
      </c>
      <c r="C209" s="24" t="n">
        <f aca="false">MOD(A209-1,12)+1</f>
        <v>3</v>
      </c>
      <c r="D209" s="25" t="n">
        <f aca="false">EDATE(Premissas!$B$8,A209-1)</f>
        <v>52536</v>
      </c>
      <c r="E209" s="26" t="n">
        <f aca="false">INDEX(Premissas!$B$17:$B$28,C209)*(1+Premissas!$B$9)^B209*(1-Premissas!$B$10)^B209</f>
        <v>238430.52613363</v>
      </c>
    </row>
    <row r="210" customFormat="false" ht="15" hidden="false" customHeight="true" outlineLevel="0" collapsed="false">
      <c r="A210" s="24" t="n">
        <v>208</v>
      </c>
      <c r="B210" s="24" t="n">
        <f aca="false">ROUNDUP(A210/12,0)</f>
        <v>18</v>
      </c>
      <c r="C210" s="24" t="n">
        <f aca="false">MOD(A210-1,12)+1</f>
        <v>4</v>
      </c>
      <c r="D210" s="25" t="n">
        <f aca="false">EDATE(Premissas!$B$8,A210-1)</f>
        <v>52566</v>
      </c>
      <c r="E210" s="26" t="n">
        <f aca="false">INDEX(Premissas!$B$17:$B$28,C210)*(1+Premissas!$B$9)^B210*(1-Premissas!$B$10)^B210</f>
        <v>421423.342807788</v>
      </c>
    </row>
    <row r="211" customFormat="false" ht="15" hidden="false" customHeight="true" outlineLevel="0" collapsed="false">
      <c r="A211" s="24" t="n">
        <v>209</v>
      </c>
      <c r="B211" s="24" t="n">
        <f aca="false">ROUNDUP(A211/12,0)</f>
        <v>18</v>
      </c>
      <c r="C211" s="24" t="n">
        <f aca="false">MOD(A211-1,12)+1</f>
        <v>5</v>
      </c>
      <c r="D211" s="25" t="n">
        <f aca="false">EDATE(Premissas!$B$8,A211-1)</f>
        <v>52597</v>
      </c>
      <c r="E211" s="26" t="n">
        <f aca="false">INDEX(Premissas!$B$17:$B$28,C211)*(1+Premissas!$B$9)^B211*(1-Premissas!$B$10)^B211</f>
        <v>309085.71363566</v>
      </c>
    </row>
    <row r="212" customFormat="false" ht="15" hidden="false" customHeight="true" outlineLevel="0" collapsed="false">
      <c r="A212" s="24" t="n">
        <v>210</v>
      </c>
      <c r="B212" s="24" t="n">
        <f aca="false">ROUNDUP(A212/12,0)</f>
        <v>18</v>
      </c>
      <c r="C212" s="24" t="n">
        <f aca="false">MOD(A212-1,12)+1</f>
        <v>6</v>
      </c>
      <c r="D212" s="25" t="n">
        <f aca="false">EDATE(Premissas!$B$8,A212-1)</f>
        <v>52628</v>
      </c>
      <c r="E212" s="26" t="n">
        <f aca="false">INDEX(Premissas!$B$17:$B$28,C212)*(1+Premissas!$B$9)^B212*(1-Premissas!$B$10)^B212</f>
        <v>281012.977436835</v>
      </c>
    </row>
    <row r="213" customFormat="false" ht="15" hidden="false" customHeight="true" outlineLevel="0" collapsed="false">
      <c r="A213" s="24" t="n">
        <v>211</v>
      </c>
      <c r="B213" s="24" t="n">
        <f aca="false">ROUNDUP(A213/12,0)</f>
        <v>18</v>
      </c>
      <c r="C213" s="24" t="n">
        <f aca="false">MOD(A213-1,12)+1</f>
        <v>7</v>
      </c>
      <c r="D213" s="25" t="n">
        <f aca="false">EDATE(Premissas!$B$8,A213-1)</f>
        <v>52657</v>
      </c>
      <c r="E213" s="26" t="n">
        <f aca="false">INDEX(Premissas!$B$17:$B$28,C213)*(1+Premissas!$B$9)^B213*(1-Premissas!$B$10)^B213</f>
        <v>300513.776994577</v>
      </c>
    </row>
    <row r="214" customFormat="false" ht="15" hidden="false" customHeight="true" outlineLevel="0" collapsed="false">
      <c r="A214" s="24" t="n">
        <v>212</v>
      </c>
      <c r="B214" s="24" t="n">
        <f aca="false">ROUNDUP(A214/12,0)</f>
        <v>18</v>
      </c>
      <c r="C214" s="24" t="n">
        <f aca="false">MOD(A214-1,12)+1</f>
        <v>8</v>
      </c>
      <c r="D214" s="25" t="n">
        <f aca="false">EDATE(Premissas!$B$8,A214-1)</f>
        <v>52688</v>
      </c>
      <c r="E214" s="26" t="n">
        <f aca="false">INDEX(Premissas!$B$17:$B$28,C214)*(1+Premissas!$B$9)^B214*(1-Premissas!$B$10)^B214</f>
        <v>264623.719140602</v>
      </c>
    </row>
    <row r="215" customFormat="false" ht="15" hidden="false" customHeight="true" outlineLevel="0" collapsed="false">
      <c r="A215" s="24" t="n">
        <v>213</v>
      </c>
      <c r="B215" s="24" t="n">
        <f aca="false">ROUNDUP(A215/12,0)</f>
        <v>18</v>
      </c>
      <c r="C215" s="24" t="n">
        <f aca="false">MOD(A215-1,12)+1</f>
        <v>9</v>
      </c>
      <c r="D215" s="25" t="n">
        <f aca="false">EDATE(Premissas!$B$8,A215-1)</f>
        <v>52718</v>
      </c>
      <c r="E215" s="26" t="n">
        <f aca="false">INDEX(Premissas!$B$17:$B$28,C215)*(1+Premissas!$B$9)^B215*(1-Premissas!$B$10)^B215</f>
        <v>291747.437889496</v>
      </c>
    </row>
    <row r="216" customFormat="false" ht="15" hidden="false" customHeight="true" outlineLevel="0" collapsed="false">
      <c r="A216" s="24" t="n">
        <v>214</v>
      </c>
      <c r="B216" s="24" t="n">
        <f aca="false">ROUNDUP(A216/12,0)</f>
        <v>18</v>
      </c>
      <c r="C216" s="24" t="n">
        <f aca="false">MOD(A216-1,12)+1</f>
        <v>10</v>
      </c>
      <c r="D216" s="25" t="n">
        <f aca="false">EDATE(Premissas!$B$8,A216-1)</f>
        <v>52749</v>
      </c>
      <c r="E216" s="26" t="n">
        <f aca="false">INDEX(Premissas!$B$17:$B$28,C216)*(1+Premissas!$B$9)^B216*(1-Premissas!$B$10)^B216</f>
        <v>370929.362741139</v>
      </c>
    </row>
    <row r="217" customFormat="false" ht="15" hidden="false" customHeight="true" outlineLevel="0" collapsed="false">
      <c r="A217" s="24" t="n">
        <v>215</v>
      </c>
      <c r="B217" s="24" t="n">
        <f aca="false">ROUNDUP(A217/12,0)</f>
        <v>18</v>
      </c>
      <c r="C217" s="24" t="n">
        <f aca="false">MOD(A217-1,12)+1</f>
        <v>11</v>
      </c>
      <c r="D217" s="25" t="n">
        <f aca="false">EDATE(Premissas!$B$8,A217-1)</f>
        <v>52779</v>
      </c>
      <c r="E217" s="26" t="n">
        <f aca="false">INDEX(Premissas!$B$17:$B$28,C217)*(1+Premissas!$B$9)^B217*(1-Premissas!$B$10)^B217</f>
        <v>265602.989216461</v>
      </c>
    </row>
    <row r="218" customFormat="false" ht="15" hidden="false" customHeight="true" outlineLevel="0" collapsed="false">
      <c r="A218" s="24" t="n">
        <v>216</v>
      </c>
      <c r="B218" s="24" t="n">
        <f aca="false">ROUNDUP(A218/12,0)</f>
        <v>18</v>
      </c>
      <c r="C218" s="24" t="n">
        <f aca="false">MOD(A218-1,12)+1</f>
        <v>12</v>
      </c>
      <c r="D218" s="25" t="n">
        <f aca="false">EDATE(Premissas!$B$8,A218-1)</f>
        <v>52810</v>
      </c>
      <c r="E218" s="26" t="n">
        <f aca="false">INDEX(Premissas!$B$17:$B$28,C218)*(1+Premissas!$B$9)^B218*(1-Premissas!$B$10)^B218</f>
        <v>270895.37832663</v>
      </c>
    </row>
    <row r="219" customFormat="false" ht="15" hidden="false" customHeight="true" outlineLevel="0" collapsed="false">
      <c r="A219" s="21" t="n">
        <v>217</v>
      </c>
      <c r="B219" s="21" t="n">
        <f aca="false">ROUNDUP(A219/12,0)</f>
        <v>19</v>
      </c>
      <c r="C219" s="21" t="n">
        <f aca="false">MOD(A219-1,12)+1</f>
        <v>1</v>
      </c>
      <c r="D219" s="22" t="n">
        <f aca="false">EDATE(Premissas!$B$8,A219-1)</f>
        <v>52841</v>
      </c>
      <c r="E219" s="23" t="n">
        <f aca="false">INDEX(Premissas!$B$17:$B$28,C219)*(1+Premissas!$B$9)^B219*(1-Premissas!$B$10)^B219</f>
        <v>256165.993171042</v>
      </c>
    </row>
    <row r="220" customFormat="false" ht="15" hidden="false" customHeight="true" outlineLevel="0" collapsed="false">
      <c r="A220" s="21" t="n">
        <v>218</v>
      </c>
      <c r="B220" s="21" t="n">
        <f aca="false">ROUNDUP(A220/12,0)</f>
        <v>19</v>
      </c>
      <c r="C220" s="21" t="n">
        <f aca="false">MOD(A220-1,12)+1</f>
        <v>2</v>
      </c>
      <c r="D220" s="22" t="n">
        <f aca="false">EDATE(Premissas!$B$8,A220-1)</f>
        <v>52871</v>
      </c>
      <c r="E220" s="23" t="n">
        <f aca="false">INDEX(Premissas!$B$17:$B$28,C220)*(1+Premissas!$B$9)^B220*(1-Premissas!$B$10)^B220</f>
        <v>269485.903885676</v>
      </c>
    </row>
    <row r="221" customFormat="false" ht="15" hidden="false" customHeight="true" outlineLevel="0" collapsed="false">
      <c r="A221" s="21" t="n">
        <v>219</v>
      </c>
      <c r="B221" s="21" t="n">
        <f aca="false">ROUNDUP(A221/12,0)</f>
        <v>19</v>
      </c>
      <c r="C221" s="21" t="n">
        <f aca="false">MOD(A221-1,12)+1</f>
        <v>3</v>
      </c>
      <c r="D221" s="22" t="n">
        <f aca="false">EDATE(Premissas!$B$8,A221-1)</f>
        <v>52902</v>
      </c>
      <c r="E221" s="23" t="n">
        <f aca="false">INDEX(Premissas!$B$17:$B$28,C221)*(1+Premissas!$B$9)^B221*(1-Premissas!$B$10)^B221</f>
        <v>250286.484045625</v>
      </c>
    </row>
    <row r="222" customFormat="false" ht="15" hidden="false" customHeight="true" outlineLevel="0" collapsed="false">
      <c r="A222" s="21" t="n">
        <v>220</v>
      </c>
      <c r="B222" s="21" t="n">
        <f aca="false">ROUNDUP(A222/12,0)</f>
        <v>19</v>
      </c>
      <c r="C222" s="21" t="n">
        <f aca="false">MOD(A222-1,12)+1</f>
        <v>4</v>
      </c>
      <c r="D222" s="22" t="n">
        <f aca="false">EDATE(Premissas!$B$8,A222-1)</f>
        <v>52932</v>
      </c>
      <c r="E222" s="23" t="n">
        <f aca="false">INDEX(Premissas!$B$17:$B$28,C222)*(1+Premissas!$B$9)^B222*(1-Premissas!$B$10)^B222</f>
        <v>442378.618528905</v>
      </c>
    </row>
    <row r="223" customFormat="false" ht="15" hidden="false" customHeight="true" outlineLevel="0" collapsed="false">
      <c r="A223" s="21" t="n">
        <v>221</v>
      </c>
      <c r="B223" s="21" t="n">
        <f aca="false">ROUNDUP(A223/12,0)</f>
        <v>19</v>
      </c>
      <c r="C223" s="21" t="n">
        <f aca="false">MOD(A223-1,12)+1</f>
        <v>5</v>
      </c>
      <c r="D223" s="22" t="n">
        <f aca="false">EDATE(Premissas!$B$8,A223-1)</f>
        <v>52963</v>
      </c>
      <c r="E223" s="23" t="n">
        <f aca="false">INDEX(Premissas!$B$17:$B$28,C223)*(1+Premissas!$B$9)^B223*(1-Premissas!$B$10)^B223</f>
        <v>324455.000746193</v>
      </c>
    </row>
    <row r="224" customFormat="false" ht="15" hidden="false" customHeight="true" outlineLevel="0" collapsed="false">
      <c r="A224" s="21" t="n">
        <v>222</v>
      </c>
      <c r="B224" s="21" t="n">
        <f aca="false">ROUNDUP(A224/12,0)</f>
        <v>19</v>
      </c>
      <c r="C224" s="21" t="n">
        <f aca="false">MOD(A224-1,12)+1</f>
        <v>6</v>
      </c>
      <c r="D224" s="22" t="n">
        <f aca="false">EDATE(Premissas!$B$8,A224-1)</f>
        <v>52994</v>
      </c>
      <c r="E224" s="23" t="n">
        <f aca="false">INDEX(Premissas!$B$17:$B$28,C224)*(1+Premissas!$B$9)^B224*(1-Premissas!$B$10)^B224</f>
        <v>294986.347739882</v>
      </c>
    </row>
    <row r="225" customFormat="false" ht="15" hidden="false" customHeight="true" outlineLevel="0" collapsed="false">
      <c r="A225" s="21" t="n">
        <v>223</v>
      </c>
      <c r="B225" s="21" t="n">
        <f aca="false">ROUNDUP(A225/12,0)</f>
        <v>19</v>
      </c>
      <c r="C225" s="21" t="n">
        <f aca="false">MOD(A225-1,12)+1</f>
        <v>7</v>
      </c>
      <c r="D225" s="22" t="n">
        <f aca="false">EDATE(Premissas!$B$8,A225-1)</f>
        <v>53022</v>
      </c>
      <c r="E225" s="23" t="n">
        <f aca="false">INDEX(Premissas!$B$17:$B$28,C225)*(1+Premissas!$B$9)^B225*(1-Premissas!$B$10)^B225</f>
        <v>315456.824555633</v>
      </c>
    </row>
    <row r="226" customFormat="false" ht="15" hidden="false" customHeight="true" outlineLevel="0" collapsed="false">
      <c r="A226" s="21" t="n">
        <v>224</v>
      </c>
      <c r="B226" s="21" t="n">
        <f aca="false">ROUNDUP(A226/12,0)</f>
        <v>19</v>
      </c>
      <c r="C226" s="21" t="n">
        <f aca="false">MOD(A226-1,12)+1</f>
        <v>8</v>
      </c>
      <c r="D226" s="22" t="n">
        <f aca="false">EDATE(Premissas!$B$8,A226-1)</f>
        <v>53053</v>
      </c>
      <c r="E226" s="23" t="n">
        <f aca="false">INDEX(Premissas!$B$17:$B$28,C226)*(1+Premissas!$B$9)^B226*(1-Premissas!$B$10)^B226</f>
        <v>277782.133574869</v>
      </c>
    </row>
    <row r="227" customFormat="false" ht="15" hidden="false" customHeight="true" outlineLevel="0" collapsed="false">
      <c r="A227" s="21" t="n">
        <v>225</v>
      </c>
      <c r="B227" s="21" t="n">
        <f aca="false">ROUNDUP(A227/12,0)</f>
        <v>19</v>
      </c>
      <c r="C227" s="21" t="n">
        <f aca="false">MOD(A227-1,12)+1</f>
        <v>9</v>
      </c>
      <c r="D227" s="22" t="n">
        <f aca="false">EDATE(Premissas!$B$8,A227-1)</f>
        <v>53083</v>
      </c>
      <c r="E227" s="23" t="n">
        <f aca="false">INDEX(Premissas!$B$17:$B$28,C227)*(1+Premissas!$B$9)^B227*(1-Premissas!$B$10)^B227</f>
        <v>306254.579238551</v>
      </c>
    </row>
    <row r="228" customFormat="false" ht="15" hidden="false" customHeight="true" outlineLevel="0" collapsed="false">
      <c r="A228" s="21" t="n">
        <v>226</v>
      </c>
      <c r="B228" s="21" t="n">
        <f aca="false">ROUNDUP(A228/12,0)</f>
        <v>19</v>
      </c>
      <c r="C228" s="21" t="n">
        <f aca="false">MOD(A228-1,12)+1</f>
        <v>10</v>
      </c>
      <c r="D228" s="22" t="n">
        <f aca="false">EDATE(Premissas!$B$8,A228-1)</f>
        <v>53114</v>
      </c>
      <c r="E228" s="23" t="n">
        <f aca="false">INDEX(Premissas!$B$17:$B$28,C228)*(1+Premissas!$B$9)^B228*(1-Premissas!$B$10)^B228</f>
        <v>389373.825303442</v>
      </c>
    </row>
    <row r="229" customFormat="false" ht="15" hidden="false" customHeight="true" outlineLevel="0" collapsed="false">
      <c r="A229" s="21" t="n">
        <v>227</v>
      </c>
      <c r="B229" s="21" t="n">
        <f aca="false">ROUNDUP(A229/12,0)</f>
        <v>19</v>
      </c>
      <c r="C229" s="21" t="n">
        <f aca="false">MOD(A229-1,12)+1</f>
        <v>11</v>
      </c>
      <c r="D229" s="22" t="n">
        <f aca="false">EDATE(Premissas!$B$8,A229-1)</f>
        <v>53144</v>
      </c>
      <c r="E229" s="23" t="n">
        <f aca="false">INDEX(Premissas!$B$17:$B$28,C229)*(1+Premissas!$B$9)^B229*(1-Premissas!$B$10)^B229</f>
        <v>278810.09785525</v>
      </c>
    </row>
    <row r="230" customFormat="false" ht="15" hidden="false" customHeight="true" outlineLevel="0" collapsed="false">
      <c r="A230" s="21" t="n">
        <v>228</v>
      </c>
      <c r="B230" s="21" t="n">
        <f aca="false">ROUNDUP(A230/12,0)</f>
        <v>19</v>
      </c>
      <c r="C230" s="21" t="n">
        <f aca="false">MOD(A230-1,12)+1</f>
        <v>12</v>
      </c>
      <c r="D230" s="22" t="n">
        <f aca="false">EDATE(Premissas!$B$8,A230-1)</f>
        <v>53175</v>
      </c>
      <c r="E230" s="23" t="n">
        <f aca="false">INDEX(Premissas!$B$17:$B$28,C230)*(1+Premissas!$B$9)^B230*(1-Premissas!$B$10)^B230</f>
        <v>284365.651013922</v>
      </c>
    </row>
    <row r="231" customFormat="false" ht="15" hidden="false" customHeight="true" outlineLevel="0" collapsed="false">
      <c r="A231" s="24" t="n">
        <v>229</v>
      </c>
      <c r="B231" s="24" t="n">
        <f aca="false">ROUNDUP(A231/12,0)</f>
        <v>20</v>
      </c>
      <c r="C231" s="24" t="n">
        <f aca="false">MOD(A231-1,12)+1</f>
        <v>1</v>
      </c>
      <c r="D231" s="25" t="n">
        <f aca="false">EDATE(Premissas!$B$8,A231-1)</f>
        <v>53206</v>
      </c>
      <c r="E231" s="26" t="n">
        <f aca="false">INDEX(Premissas!$B$17:$B$28,C231)*(1+Premissas!$B$9)^B231*(1-Premissas!$B$10)^B231</f>
        <v>268903.847181472</v>
      </c>
    </row>
    <row r="232" customFormat="false" ht="15" hidden="false" customHeight="true" outlineLevel="0" collapsed="false">
      <c r="A232" s="24" t="n">
        <v>230</v>
      </c>
      <c r="B232" s="24" t="n">
        <f aca="false">ROUNDUP(A232/12,0)</f>
        <v>20</v>
      </c>
      <c r="C232" s="24" t="n">
        <f aca="false">MOD(A232-1,12)+1</f>
        <v>2</v>
      </c>
      <c r="D232" s="25" t="n">
        <f aca="false">EDATE(Premissas!$B$8,A232-1)</f>
        <v>53236</v>
      </c>
      <c r="E232" s="26" t="n">
        <f aca="false">INDEX(Premissas!$B$17:$B$28,C232)*(1+Premissas!$B$9)^B232*(1-Premissas!$B$10)^B232</f>
        <v>282886.090456391</v>
      </c>
    </row>
    <row r="233" customFormat="false" ht="15" hidden="false" customHeight="true" outlineLevel="0" collapsed="false">
      <c r="A233" s="24" t="n">
        <v>231</v>
      </c>
      <c r="B233" s="24" t="n">
        <f aca="false">ROUNDUP(A233/12,0)</f>
        <v>20</v>
      </c>
      <c r="C233" s="24" t="n">
        <f aca="false">MOD(A233-1,12)+1</f>
        <v>3</v>
      </c>
      <c r="D233" s="25" t="n">
        <f aca="false">EDATE(Premissas!$B$8,A233-1)</f>
        <v>53267</v>
      </c>
      <c r="E233" s="26" t="n">
        <f aca="false">INDEX(Premissas!$B$17:$B$28,C233)*(1+Premissas!$B$9)^B233*(1-Premissas!$B$10)^B233</f>
        <v>262731.979464794</v>
      </c>
    </row>
    <row r="234" customFormat="false" ht="15" hidden="false" customHeight="true" outlineLevel="0" collapsed="false">
      <c r="A234" s="24" t="n">
        <v>232</v>
      </c>
      <c r="B234" s="24" t="n">
        <f aca="false">ROUNDUP(A234/12,0)</f>
        <v>20</v>
      </c>
      <c r="C234" s="24" t="n">
        <f aca="false">MOD(A234-1,12)+1</f>
        <v>4</v>
      </c>
      <c r="D234" s="25" t="n">
        <f aca="false">EDATE(Premissas!$B$8,A234-1)</f>
        <v>53297</v>
      </c>
      <c r="E234" s="26" t="n">
        <f aca="false">INDEX(Premissas!$B$17:$B$28,C234)*(1+Premissas!$B$9)^B234*(1-Premissas!$B$10)^B234</f>
        <v>464375.895335255</v>
      </c>
    </row>
    <row r="235" customFormat="false" ht="15" hidden="false" customHeight="true" outlineLevel="0" collapsed="false">
      <c r="A235" s="24" t="n">
        <v>233</v>
      </c>
      <c r="B235" s="24" t="n">
        <f aca="false">ROUNDUP(A235/12,0)</f>
        <v>20</v>
      </c>
      <c r="C235" s="24" t="n">
        <f aca="false">MOD(A235-1,12)+1</f>
        <v>5</v>
      </c>
      <c r="D235" s="25" t="n">
        <f aca="false">EDATE(Premissas!$B$8,A235-1)</f>
        <v>53328</v>
      </c>
      <c r="E235" s="26" t="n">
        <f aca="false">INDEX(Premissas!$B$17:$B$28,C235)*(1+Premissas!$B$9)^B235*(1-Premissas!$B$10)^B235</f>
        <v>340588.525658298</v>
      </c>
    </row>
    <row r="236" customFormat="false" ht="15" hidden="false" customHeight="true" outlineLevel="0" collapsed="false">
      <c r="A236" s="24" t="n">
        <v>234</v>
      </c>
      <c r="B236" s="24" t="n">
        <f aca="false">ROUNDUP(A236/12,0)</f>
        <v>20</v>
      </c>
      <c r="C236" s="24" t="n">
        <f aca="false">MOD(A236-1,12)+1</f>
        <v>6</v>
      </c>
      <c r="D236" s="25" t="n">
        <f aca="false">EDATE(Premissas!$B$8,A236-1)</f>
        <v>53359</v>
      </c>
      <c r="E236" s="26" t="n">
        <f aca="false">INDEX(Premissas!$B$17:$B$28,C236)*(1+Premissas!$B$9)^B236*(1-Premissas!$B$10)^B236</f>
        <v>309654.543881247</v>
      </c>
    </row>
    <row r="237" customFormat="false" ht="15" hidden="false" customHeight="true" outlineLevel="0" collapsed="false">
      <c r="A237" s="24" t="n">
        <v>235</v>
      </c>
      <c r="B237" s="24" t="n">
        <f aca="false">ROUNDUP(A237/12,0)</f>
        <v>20</v>
      </c>
      <c r="C237" s="24" t="n">
        <f aca="false">MOD(A237-1,12)+1</f>
        <v>7</v>
      </c>
      <c r="D237" s="25" t="n">
        <f aca="false">EDATE(Premissas!$B$8,A237-1)</f>
        <v>53387</v>
      </c>
      <c r="E237" s="26" t="n">
        <f aca="false">INDEX(Premissas!$B$17:$B$28,C237)*(1+Premissas!$B$9)^B237*(1-Premissas!$B$10)^B237</f>
        <v>331142.915156662</v>
      </c>
    </row>
    <row r="238" customFormat="false" ht="15" hidden="false" customHeight="true" outlineLevel="0" collapsed="false">
      <c r="A238" s="24" t="n">
        <v>236</v>
      </c>
      <c r="B238" s="24" t="n">
        <f aca="false">ROUNDUP(A238/12,0)</f>
        <v>20</v>
      </c>
      <c r="C238" s="24" t="n">
        <f aca="false">MOD(A238-1,12)+1</f>
        <v>8</v>
      </c>
      <c r="D238" s="25" t="n">
        <f aca="false">EDATE(Premissas!$B$8,A238-1)</f>
        <v>53418</v>
      </c>
      <c r="E238" s="26" t="n">
        <f aca="false">INDEX(Premissas!$B$17:$B$28,C238)*(1+Premissas!$B$9)^B238*(1-Premissas!$B$10)^B238</f>
        <v>291594.850166879</v>
      </c>
    </row>
    <row r="239" customFormat="false" ht="15" hidden="false" customHeight="true" outlineLevel="0" collapsed="false">
      <c r="A239" s="24" t="n">
        <v>237</v>
      </c>
      <c r="B239" s="24" t="n">
        <f aca="false">ROUNDUP(A239/12,0)</f>
        <v>20</v>
      </c>
      <c r="C239" s="24" t="n">
        <f aca="false">MOD(A239-1,12)+1</f>
        <v>9</v>
      </c>
      <c r="D239" s="25" t="n">
        <f aca="false">EDATE(Premissas!$B$8,A239-1)</f>
        <v>53448</v>
      </c>
      <c r="E239" s="26" t="n">
        <f aca="false">INDEX(Premissas!$B$17:$B$28,C239)*(1+Premissas!$B$9)^B239*(1-Premissas!$B$10)^B239</f>
        <v>321483.088191188</v>
      </c>
    </row>
    <row r="240" customFormat="false" ht="15" hidden="false" customHeight="true" outlineLevel="0" collapsed="false">
      <c r="A240" s="24" t="n">
        <v>238</v>
      </c>
      <c r="B240" s="24" t="n">
        <f aca="false">ROUNDUP(A240/12,0)</f>
        <v>20</v>
      </c>
      <c r="C240" s="24" t="n">
        <f aca="false">MOD(A240-1,12)+1</f>
        <v>10</v>
      </c>
      <c r="D240" s="25" t="n">
        <f aca="false">EDATE(Premissas!$B$8,A240-1)</f>
        <v>53479</v>
      </c>
      <c r="E240" s="26" t="n">
        <f aca="false">INDEX(Premissas!$B$17:$B$28,C240)*(1+Premissas!$B$9)^B240*(1-Premissas!$B$10)^B240</f>
        <v>408735.438766656</v>
      </c>
    </row>
    <row r="241" customFormat="false" ht="15" hidden="false" customHeight="true" outlineLevel="0" collapsed="false">
      <c r="A241" s="24" t="n">
        <v>239</v>
      </c>
      <c r="B241" s="24" t="n">
        <f aca="false">ROUNDUP(A241/12,0)</f>
        <v>20</v>
      </c>
      <c r="C241" s="24" t="n">
        <f aca="false">MOD(A241-1,12)+1</f>
        <v>11</v>
      </c>
      <c r="D241" s="25" t="n">
        <f aca="false">EDATE(Premissas!$B$8,A241-1)</f>
        <v>53509</v>
      </c>
      <c r="E241" s="26" t="n">
        <f aca="false">INDEX(Premissas!$B$17:$B$28,C241)*(1+Premissas!$B$9)^B241*(1-Premissas!$B$10)^B241</f>
        <v>292673.929971102</v>
      </c>
    </row>
    <row r="242" customFormat="false" ht="15" hidden="false" customHeight="true" outlineLevel="0" collapsed="false">
      <c r="A242" s="24" t="n">
        <v>240</v>
      </c>
      <c r="B242" s="24" t="n">
        <f aca="false">ROUNDUP(A242/12,0)</f>
        <v>20</v>
      </c>
      <c r="C242" s="24" t="n">
        <f aca="false">MOD(A242-1,12)+1</f>
        <v>12</v>
      </c>
      <c r="D242" s="25" t="n">
        <f aca="false">EDATE(Premissas!$B$8,A242-1)</f>
        <v>53540</v>
      </c>
      <c r="E242" s="26" t="n">
        <f aca="false">INDEX(Premissas!$B$17:$B$28,C242)*(1+Premissas!$B$9)^B242*(1-Premissas!$B$10)^B242</f>
        <v>298505.733010589</v>
      </c>
    </row>
    <row r="243" customFormat="false" ht="15" hidden="false" customHeight="true" outlineLevel="0" collapsed="false">
      <c r="A243" s="21" t="n">
        <v>241</v>
      </c>
      <c r="B243" s="21" t="n">
        <f aca="false">ROUNDUP(A243/12,0)</f>
        <v>21</v>
      </c>
      <c r="C243" s="21" t="n">
        <f aca="false">MOD(A243-1,12)+1</f>
        <v>1</v>
      </c>
      <c r="D243" s="22" t="n">
        <f aca="false">EDATE(Premissas!$B$8,A243-1)</f>
        <v>53571</v>
      </c>
      <c r="E243" s="23" t="n">
        <f aca="false">INDEX(Premissas!$B$17:$B$28,C243)*(1+Premissas!$B$9)^B243*(1-Premissas!$B$10)^B243</f>
        <v>282275.090982571</v>
      </c>
    </row>
    <row r="244" customFormat="false" ht="15" hidden="false" customHeight="true" outlineLevel="0" collapsed="false">
      <c r="A244" s="21" t="n">
        <v>242</v>
      </c>
      <c r="B244" s="21" t="n">
        <f aca="false">ROUNDUP(A244/12,0)</f>
        <v>21</v>
      </c>
      <c r="C244" s="21" t="n">
        <f aca="false">MOD(A244-1,12)+1</f>
        <v>2</v>
      </c>
      <c r="D244" s="22" t="n">
        <f aca="false">EDATE(Premissas!$B$8,A244-1)</f>
        <v>53601</v>
      </c>
      <c r="E244" s="23" t="n">
        <f aca="false">INDEX(Premissas!$B$17:$B$28,C244)*(1+Premissas!$B$9)^B244*(1-Premissas!$B$10)^B244</f>
        <v>296952.601304335</v>
      </c>
    </row>
    <row r="245" customFormat="false" ht="15" hidden="false" customHeight="true" outlineLevel="0" collapsed="false">
      <c r="A245" s="21" t="n">
        <v>243</v>
      </c>
      <c r="B245" s="21" t="n">
        <f aca="false">ROUNDUP(A245/12,0)</f>
        <v>21</v>
      </c>
      <c r="C245" s="21" t="n">
        <f aca="false">MOD(A245-1,12)+1</f>
        <v>3</v>
      </c>
      <c r="D245" s="22" t="n">
        <f aca="false">EDATE(Premissas!$B$8,A245-1)</f>
        <v>53632</v>
      </c>
      <c r="E245" s="23" t="n">
        <f aca="false">INDEX(Premissas!$B$17:$B$28,C245)*(1+Premissas!$B$9)^B245*(1-Premissas!$B$10)^B245</f>
        <v>275796.327143681</v>
      </c>
    </row>
    <row r="246" customFormat="false" ht="15" hidden="false" customHeight="true" outlineLevel="0" collapsed="false">
      <c r="A246" s="21" t="n">
        <v>244</v>
      </c>
      <c r="B246" s="21" t="n">
        <f aca="false">ROUNDUP(A246/12,0)</f>
        <v>21</v>
      </c>
      <c r="C246" s="21" t="n">
        <f aca="false">MOD(A246-1,12)+1</f>
        <v>4</v>
      </c>
      <c r="D246" s="22" t="n">
        <f aca="false">EDATE(Premissas!$B$8,A246-1)</f>
        <v>53662</v>
      </c>
      <c r="E246" s="23" t="n">
        <f aca="false">INDEX(Premissas!$B$17:$B$28,C246)*(1+Premissas!$B$9)^B246*(1-Premissas!$B$10)^B246</f>
        <v>487466.9867308</v>
      </c>
    </row>
    <row r="247" customFormat="false" ht="15" hidden="false" customHeight="true" outlineLevel="0" collapsed="false">
      <c r="A247" s="21" t="n">
        <v>245</v>
      </c>
      <c r="B247" s="21" t="n">
        <f aca="false">ROUNDUP(A247/12,0)</f>
        <v>21</v>
      </c>
      <c r="C247" s="21" t="n">
        <f aca="false">MOD(A247-1,12)+1</f>
        <v>5</v>
      </c>
      <c r="D247" s="22" t="n">
        <f aca="false">EDATE(Premissas!$B$8,A247-1)</f>
        <v>53693</v>
      </c>
      <c r="E247" s="23" t="n">
        <f aca="false">INDEX(Premissas!$B$17:$B$28,C247)*(1+Premissas!$B$9)^B247*(1-Premissas!$B$10)^B247</f>
        <v>357524.290096657</v>
      </c>
    </row>
    <row r="248" customFormat="false" ht="15" hidden="false" customHeight="true" outlineLevel="0" collapsed="false">
      <c r="A248" s="21" t="n">
        <v>246</v>
      </c>
      <c r="B248" s="21" t="n">
        <f aca="false">ROUNDUP(A248/12,0)</f>
        <v>21</v>
      </c>
      <c r="C248" s="21" t="n">
        <f aca="false">MOD(A248-1,12)+1</f>
        <v>6</v>
      </c>
      <c r="D248" s="22" t="n">
        <f aca="false">EDATE(Premissas!$B$8,A248-1)</f>
        <v>53724</v>
      </c>
      <c r="E248" s="23" t="n">
        <f aca="false">INDEX(Premissas!$B$17:$B$28,C248)*(1+Premissas!$B$9)^B248*(1-Premissas!$B$10)^B248</f>
        <v>325052.116075742</v>
      </c>
    </row>
    <row r="249" customFormat="false" ht="15" hidden="false" customHeight="true" outlineLevel="0" collapsed="false">
      <c r="A249" s="21" t="n">
        <v>247</v>
      </c>
      <c r="B249" s="21" t="n">
        <f aca="false">ROUNDUP(A249/12,0)</f>
        <v>21</v>
      </c>
      <c r="C249" s="21" t="n">
        <f aca="false">MOD(A249-1,12)+1</f>
        <v>7</v>
      </c>
      <c r="D249" s="22" t="n">
        <f aca="false">EDATE(Premissas!$B$8,A249-1)</f>
        <v>53752</v>
      </c>
      <c r="E249" s="23" t="n">
        <f aca="false">INDEX(Premissas!$B$17:$B$28,C249)*(1+Premissas!$B$9)^B249*(1-Premissas!$B$10)^B249</f>
        <v>347608.996612827</v>
      </c>
    </row>
    <row r="250" customFormat="false" ht="15" hidden="false" customHeight="true" outlineLevel="0" collapsed="false">
      <c r="A250" s="21" t="n">
        <v>248</v>
      </c>
      <c r="B250" s="21" t="n">
        <f aca="false">ROUNDUP(A250/12,0)</f>
        <v>21</v>
      </c>
      <c r="C250" s="21" t="n">
        <f aca="false">MOD(A250-1,12)+1</f>
        <v>8</v>
      </c>
      <c r="D250" s="22" t="n">
        <f aca="false">EDATE(Premissas!$B$8,A250-1)</f>
        <v>53783</v>
      </c>
      <c r="E250" s="23" t="n">
        <f aca="false">INDEX(Premissas!$B$17:$B$28,C250)*(1+Premissas!$B$9)^B250*(1-Premissas!$B$10)^B250</f>
        <v>306094.404091427</v>
      </c>
    </row>
    <row r="251" customFormat="false" ht="15" hidden="false" customHeight="true" outlineLevel="0" collapsed="false">
      <c r="A251" s="21" t="n">
        <v>249</v>
      </c>
      <c r="B251" s="21" t="n">
        <f aca="false">ROUNDUP(A251/12,0)</f>
        <v>21</v>
      </c>
      <c r="C251" s="21" t="n">
        <f aca="false">MOD(A251-1,12)+1</f>
        <v>9</v>
      </c>
      <c r="D251" s="22" t="n">
        <f aca="false">EDATE(Premissas!$B$8,A251-1)</f>
        <v>53813</v>
      </c>
      <c r="E251" s="23" t="n">
        <f aca="false">INDEX(Premissas!$B$17:$B$28,C251)*(1+Premissas!$B$9)^B251*(1-Premissas!$B$10)^B251</f>
        <v>337468.834751495</v>
      </c>
    </row>
    <row r="252" customFormat="false" ht="15" hidden="false" customHeight="true" outlineLevel="0" collapsed="false">
      <c r="A252" s="21" t="n">
        <v>250</v>
      </c>
      <c r="B252" s="21" t="n">
        <f aca="false">ROUNDUP(A252/12,0)</f>
        <v>21</v>
      </c>
      <c r="C252" s="21" t="n">
        <f aca="false">MOD(A252-1,12)+1</f>
        <v>10</v>
      </c>
      <c r="D252" s="22" t="n">
        <f aca="false">EDATE(Premissas!$B$8,A252-1)</f>
        <v>53844</v>
      </c>
      <c r="E252" s="23" t="n">
        <f aca="false">INDEX(Premissas!$B$17:$B$28,C252)*(1+Premissas!$B$9)^B252*(1-Premissas!$B$10)^B252</f>
        <v>429059.808459328</v>
      </c>
    </row>
    <row r="253" customFormat="false" ht="15" hidden="false" customHeight="true" outlineLevel="0" collapsed="false">
      <c r="A253" s="21" t="n">
        <v>251</v>
      </c>
      <c r="B253" s="21" t="n">
        <f aca="false">ROUNDUP(A253/12,0)</f>
        <v>21</v>
      </c>
      <c r="C253" s="21" t="n">
        <f aca="false">MOD(A253-1,12)+1</f>
        <v>11</v>
      </c>
      <c r="D253" s="22" t="n">
        <f aca="false">EDATE(Premissas!$B$8,A253-1)</f>
        <v>53874</v>
      </c>
      <c r="E253" s="23" t="n">
        <f aca="false">INDEX(Premissas!$B$17:$B$28,C253)*(1+Premissas!$B$9)^B253*(1-Premissas!$B$10)^B253</f>
        <v>307227.141138915</v>
      </c>
    </row>
    <row r="254" customFormat="false" ht="15" hidden="false" customHeight="true" outlineLevel="0" collapsed="false">
      <c r="A254" s="21" t="n">
        <v>252</v>
      </c>
      <c r="B254" s="21" t="n">
        <f aca="false">ROUNDUP(A254/12,0)</f>
        <v>21</v>
      </c>
      <c r="C254" s="21" t="n">
        <f aca="false">MOD(A254-1,12)+1</f>
        <v>12</v>
      </c>
      <c r="D254" s="22" t="n">
        <f aca="false">EDATE(Premissas!$B$8,A254-1)</f>
        <v>53905</v>
      </c>
      <c r="E254" s="23" t="n">
        <f aca="false">INDEX(Premissas!$B$17:$B$28,C254)*(1+Premissas!$B$9)^B254*(1-Premissas!$B$10)^B254</f>
        <v>313348.930584541</v>
      </c>
    </row>
    <row r="255" customFormat="false" ht="15" hidden="false" customHeight="true" outlineLevel="0" collapsed="false">
      <c r="A255" s="24" t="n">
        <v>253</v>
      </c>
      <c r="B255" s="24" t="n">
        <f aca="false">ROUNDUP(A255/12,0)</f>
        <v>22</v>
      </c>
      <c r="C255" s="24" t="n">
        <f aca="false">MOD(A255-1,12)+1</f>
        <v>1</v>
      </c>
      <c r="D255" s="25" t="n">
        <f aca="false">EDATE(Premissas!$B$8,A255-1)</f>
        <v>53936</v>
      </c>
      <c r="E255" s="26" t="n">
        <f aca="false">INDEX(Premissas!$B$17:$B$28,C255)*(1+Premissas!$B$9)^B255*(1-Premissas!$B$10)^B255</f>
        <v>296311.219881679</v>
      </c>
    </row>
    <row r="256" customFormat="false" ht="15" hidden="false" customHeight="true" outlineLevel="0" collapsed="false">
      <c r="A256" s="24" t="n">
        <v>254</v>
      </c>
      <c r="B256" s="24" t="n">
        <f aca="false">ROUNDUP(A256/12,0)</f>
        <v>22</v>
      </c>
      <c r="C256" s="24" t="n">
        <f aca="false">MOD(A256-1,12)+1</f>
        <v>2</v>
      </c>
      <c r="D256" s="25" t="n">
        <f aca="false">EDATE(Premissas!$B$8,A256-1)</f>
        <v>53966</v>
      </c>
      <c r="E256" s="26" t="n">
        <f aca="false">INDEX(Premissas!$B$17:$B$28,C256)*(1+Premissas!$B$9)^B256*(1-Premissas!$B$10)^B256</f>
        <v>311718.569404193</v>
      </c>
    </row>
    <row r="257" customFormat="false" ht="15" hidden="false" customHeight="true" outlineLevel="0" collapsed="false">
      <c r="A257" s="24" t="n">
        <v>255</v>
      </c>
      <c r="B257" s="24" t="n">
        <f aca="false">ROUNDUP(A257/12,0)</f>
        <v>22</v>
      </c>
      <c r="C257" s="24" t="n">
        <f aca="false">MOD(A257-1,12)+1</f>
        <v>3</v>
      </c>
      <c r="D257" s="25" t="n">
        <f aca="false">EDATE(Premissas!$B$8,A257-1)</f>
        <v>53997</v>
      </c>
      <c r="E257" s="26" t="n">
        <f aca="false">INDEX(Premissas!$B$17:$B$28,C257)*(1+Premissas!$B$9)^B257*(1-Premissas!$B$10)^B257</f>
        <v>289510.2995109</v>
      </c>
    </row>
    <row r="258" customFormat="false" ht="15" hidden="false" customHeight="true" outlineLevel="0" collapsed="false">
      <c r="A258" s="24" t="n">
        <v>256</v>
      </c>
      <c r="B258" s="24" t="n">
        <f aca="false">ROUNDUP(A258/12,0)</f>
        <v>22</v>
      </c>
      <c r="C258" s="24" t="n">
        <f aca="false">MOD(A258-1,12)+1</f>
        <v>4</v>
      </c>
      <c r="D258" s="25" t="n">
        <f aca="false">EDATE(Premissas!$B$8,A258-1)</f>
        <v>54027</v>
      </c>
      <c r="E258" s="26" t="n">
        <f aca="false">INDEX(Premissas!$B$17:$B$28,C258)*(1+Premissas!$B$9)^B258*(1-Premissas!$B$10)^B258</f>
        <v>511706.282645989</v>
      </c>
    </row>
    <row r="259" customFormat="false" ht="15" hidden="false" customHeight="true" outlineLevel="0" collapsed="false">
      <c r="A259" s="24" t="n">
        <v>257</v>
      </c>
      <c r="B259" s="24" t="n">
        <f aca="false">ROUNDUP(A259/12,0)</f>
        <v>22</v>
      </c>
      <c r="C259" s="24" t="n">
        <f aca="false">MOD(A259-1,12)+1</f>
        <v>5</v>
      </c>
      <c r="D259" s="25" t="n">
        <f aca="false">EDATE(Premissas!$B$8,A259-1)</f>
        <v>54058</v>
      </c>
      <c r="E259" s="26" t="n">
        <f aca="false">INDEX(Premissas!$B$17:$B$28,C259)*(1+Premissas!$B$9)^B259*(1-Premissas!$B$10)^B259</f>
        <v>375302.185421713</v>
      </c>
    </row>
    <row r="260" customFormat="false" ht="15" hidden="false" customHeight="true" outlineLevel="0" collapsed="false">
      <c r="A260" s="24" t="n">
        <v>258</v>
      </c>
      <c r="B260" s="24" t="n">
        <f aca="false">ROUNDUP(A260/12,0)</f>
        <v>22</v>
      </c>
      <c r="C260" s="24" t="n">
        <f aca="false">MOD(A260-1,12)+1</f>
        <v>6</v>
      </c>
      <c r="D260" s="25" t="n">
        <f aca="false">EDATE(Premissas!$B$8,A260-1)</f>
        <v>54089</v>
      </c>
      <c r="E260" s="26" t="n">
        <f aca="false">INDEX(Premissas!$B$17:$B$28,C260)*(1+Premissas!$B$9)^B260*(1-Premissas!$B$10)^B260</f>
        <v>341215.332547609</v>
      </c>
    </row>
    <row r="261" customFormat="false" ht="15" hidden="false" customHeight="true" outlineLevel="0" collapsed="false">
      <c r="A261" s="24" t="n">
        <v>259</v>
      </c>
      <c r="B261" s="24" t="n">
        <f aca="false">ROUNDUP(A261/12,0)</f>
        <v>22</v>
      </c>
      <c r="C261" s="24" t="n">
        <f aca="false">MOD(A261-1,12)+1</f>
        <v>7</v>
      </c>
      <c r="D261" s="25" t="n">
        <f aca="false">EDATE(Premissas!$B$8,A261-1)</f>
        <v>54118</v>
      </c>
      <c r="E261" s="26" t="n">
        <f aca="false">INDEX(Premissas!$B$17:$B$28,C261)*(1+Premissas!$B$9)^B261*(1-Premissas!$B$10)^B261</f>
        <v>364893.853969399</v>
      </c>
    </row>
    <row r="262" customFormat="false" ht="15" hidden="false" customHeight="true" outlineLevel="0" collapsed="false">
      <c r="A262" s="24" t="n">
        <v>260</v>
      </c>
      <c r="B262" s="24" t="n">
        <f aca="false">ROUNDUP(A262/12,0)</f>
        <v>22</v>
      </c>
      <c r="C262" s="24" t="n">
        <f aca="false">MOD(A262-1,12)+1</f>
        <v>8</v>
      </c>
      <c r="D262" s="25" t="n">
        <f aca="false">EDATE(Premissas!$B$8,A262-1)</f>
        <v>54149</v>
      </c>
      <c r="E262" s="26" t="n">
        <f aca="false">INDEX(Premissas!$B$17:$B$28,C262)*(1+Premissas!$B$9)^B262*(1-Premissas!$B$10)^B262</f>
        <v>321314.948334873</v>
      </c>
    </row>
    <row r="263" customFormat="false" ht="15" hidden="false" customHeight="true" outlineLevel="0" collapsed="false">
      <c r="A263" s="24" t="n">
        <v>261</v>
      </c>
      <c r="B263" s="24" t="n">
        <f aca="false">ROUNDUP(A263/12,0)</f>
        <v>22</v>
      </c>
      <c r="C263" s="24" t="n">
        <f aca="false">MOD(A263-1,12)+1</f>
        <v>9</v>
      </c>
      <c r="D263" s="25" t="n">
        <f aca="false">EDATE(Premissas!$B$8,A263-1)</f>
        <v>54179</v>
      </c>
      <c r="E263" s="26" t="n">
        <f aca="false">INDEX(Premissas!$B$17:$B$28,C263)*(1+Premissas!$B$9)^B263*(1-Premissas!$B$10)^B263</f>
        <v>354249.472559513</v>
      </c>
    </row>
    <row r="264" customFormat="false" ht="15" hidden="false" customHeight="true" outlineLevel="0" collapsed="false">
      <c r="A264" s="24" t="n">
        <v>262</v>
      </c>
      <c r="B264" s="24" t="n">
        <f aca="false">ROUNDUP(A264/12,0)</f>
        <v>22</v>
      </c>
      <c r="C264" s="24" t="n">
        <f aca="false">MOD(A264-1,12)+1</f>
        <v>10</v>
      </c>
      <c r="D264" s="25" t="n">
        <f aca="false">EDATE(Premissas!$B$8,A264-1)</f>
        <v>54210</v>
      </c>
      <c r="E264" s="26" t="n">
        <f aca="false">INDEX(Premissas!$B$17:$B$28,C264)*(1+Premissas!$B$9)^B264*(1-Premissas!$B$10)^B264</f>
        <v>450394.807434968</v>
      </c>
    </row>
    <row r="265" customFormat="false" ht="15" hidden="false" customHeight="true" outlineLevel="0" collapsed="false">
      <c r="A265" s="24" t="n">
        <v>263</v>
      </c>
      <c r="B265" s="24" t="n">
        <f aca="false">ROUNDUP(A265/12,0)</f>
        <v>22</v>
      </c>
      <c r="C265" s="24" t="n">
        <f aca="false">MOD(A265-1,12)+1</f>
        <v>11</v>
      </c>
      <c r="D265" s="25" t="n">
        <f aca="false">EDATE(Premissas!$B$8,A265-1)</f>
        <v>54240</v>
      </c>
      <c r="E265" s="26" t="n">
        <f aca="false">INDEX(Premissas!$B$17:$B$28,C265)*(1+Premissas!$B$9)^B265*(1-Premissas!$B$10)^B265</f>
        <v>322504.010732048</v>
      </c>
    </row>
    <row r="266" customFormat="false" ht="15" hidden="false" customHeight="true" outlineLevel="0" collapsed="false">
      <c r="A266" s="24" t="n">
        <v>264</v>
      </c>
      <c r="B266" s="24" t="n">
        <f aca="false">ROUNDUP(A266/12,0)</f>
        <v>22</v>
      </c>
      <c r="C266" s="24" t="n">
        <f aca="false">MOD(A266-1,12)+1</f>
        <v>12</v>
      </c>
      <c r="D266" s="25" t="n">
        <f aca="false">EDATE(Premissas!$B$8,A266-1)</f>
        <v>54271</v>
      </c>
      <c r="E266" s="26" t="n">
        <f aca="false">INDEX(Premissas!$B$17:$B$28,C266)*(1+Premissas!$B$9)^B266*(1-Premissas!$B$10)^B266</f>
        <v>328930.206157857</v>
      </c>
    </row>
    <row r="267" customFormat="false" ht="15" hidden="false" customHeight="true" outlineLevel="0" collapsed="false">
      <c r="A267" s="21" t="n">
        <v>265</v>
      </c>
      <c r="B267" s="21" t="n">
        <f aca="false">ROUNDUP(A267/12,0)</f>
        <v>23</v>
      </c>
      <c r="C267" s="21" t="n">
        <f aca="false">MOD(A267-1,12)+1</f>
        <v>1</v>
      </c>
      <c r="D267" s="22" t="n">
        <f aca="false">EDATE(Premissas!$B$8,A267-1)</f>
        <v>54302</v>
      </c>
      <c r="E267" s="23" t="n">
        <f aca="false">INDEX(Premissas!$B$17:$B$28,C267)*(1+Premissas!$B$9)^B267*(1-Premissas!$B$10)^B267</f>
        <v>311045.295290295</v>
      </c>
    </row>
    <row r="268" customFormat="false" ht="15" hidden="false" customHeight="true" outlineLevel="0" collapsed="false">
      <c r="A268" s="21" t="n">
        <v>266</v>
      </c>
      <c r="B268" s="21" t="n">
        <f aca="false">ROUNDUP(A268/12,0)</f>
        <v>23</v>
      </c>
      <c r="C268" s="21" t="n">
        <f aca="false">MOD(A268-1,12)+1</f>
        <v>2</v>
      </c>
      <c r="D268" s="22" t="n">
        <f aca="false">EDATE(Premissas!$B$8,A268-1)</f>
        <v>54332</v>
      </c>
      <c r="E268" s="23" t="n">
        <f aca="false">INDEX(Premissas!$B$17:$B$28,C268)*(1+Premissas!$B$9)^B268*(1-Premissas!$B$10)^B268</f>
        <v>327218.775267816</v>
      </c>
    </row>
    <row r="269" customFormat="false" ht="15" hidden="false" customHeight="true" outlineLevel="0" collapsed="false">
      <c r="A269" s="21" t="n">
        <v>267</v>
      </c>
      <c r="B269" s="21" t="n">
        <f aca="false">ROUNDUP(A269/12,0)</f>
        <v>23</v>
      </c>
      <c r="C269" s="21" t="n">
        <f aca="false">MOD(A269-1,12)+1</f>
        <v>3</v>
      </c>
      <c r="D269" s="22" t="n">
        <f aca="false">EDATE(Premissas!$B$8,A269-1)</f>
        <v>54363</v>
      </c>
      <c r="E269" s="23" t="n">
        <f aca="false">INDEX(Premissas!$B$17:$B$28,C269)*(1+Premissas!$B$9)^B269*(1-Premissas!$B$10)^B269</f>
        <v>303906.19915408</v>
      </c>
    </row>
    <row r="270" customFormat="false" ht="15" hidden="false" customHeight="true" outlineLevel="0" collapsed="false">
      <c r="A270" s="21" t="n">
        <v>268</v>
      </c>
      <c r="B270" s="21" t="n">
        <f aca="false">ROUNDUP(A270/12,0)</f>
        <v>23</v>
      </c>
      <c r="C270" s="21" t="n">
        <f aca="false">MOD(A270-1,12)+1</f>
        <v>4</v>
      </c>
      <c r="D270" s="22" t="n">
        <f aca="false">EDATE(Premissas!$B$8,A270-1)</f>
        <v>54393</v>
      </c>
      <c r="E270" s="23" t="n">
        <f aca="false">INDEX(Premissas!$B$17:$B$28,C270)*(1+Premissas!$B$9)^B270*(1-Premissas!$B$10)^B270</f>
        <v>537150.877550561</v>
      </c>
    </row>
    <row r="271" customFormat="false" ht="15" hidden="false" customHeight="true" outlineLevel="0" collapsed="false">
      <c r="A271" s="21" t="n">
        <v>269</v>
      </c>
      <c r="B271" s="21" t="n">
        <f aca="false">ROUNDUP(A271/12,0)</f>
        <v>23</v>
      </c>
      <c r="C271" s="21" t="n">
        <f aca="false">MOD(A271-1,12)+1</f>
        <v>5</v>
      </c>
      <c r="D271" s="22" t="n">
        <f aca="false">EDATE(Premissas!$B$8,A271-1)</f>
        <v>54424</v>
      </c>
      <c r="E271" s="23" t="n">
        <f aca="false">INDEX(Premissas!$B$17:$B$28,C271)*(1+Premissas!$B$9)^B271*(1-Premissas!$B$10)^B271</f>
        <v>393964.086591808</v>
      </c>
    </row>
    <row r="272" customFormat="false" ht="15" hidden="false" customHeight="true" outlineLevel="0" collapsed="false">
      <c r="A272" s="21" t="n">
        <v>270</v>
      </c>
      <c r="B272" s="21" t="n">
        <f aca="false">ROUNDUP(A272/12,0)</f>
        <v>23</v>
      </c>
      <c r="C272" s="21" t="n">
        <f aca="false">MOD(A272-1,12)+1</f>
        <v>6</v>
      </c>
      <c r="D272" s="22" t="n">
        <f aca="false">EDATE(Premissas!$B$8,A272-1)</f>
        <v>54455</v>
      </c>
      <c r="E272" s="23" t="n">
        <f aca="false">INDEX(Premissas!$B$17:$B$28,C272)*(1+Premissas!$B$9)^B272*(1-Premissas!$B$10)^B272</f>
        <v>358182.264958539</v>
      </c>
    </row>
    <row r="273" customFormat="false" ht="15" hidden="false" customHeight="true" outlineLevel="0" collapsed="false">
      <c r="A273" s="21" t="n">
        <v>271</v>
      </c>
      <c r="B273" s="21" t="n">
        <f aca="false">ROUNDUP(A273/12,0)</f>
        <v>23</v>
      </c>
      <c r="C273" s="21" t="n">
        <f aca="false">MOD(A273-1,12)+1</f>
        <v>7</v>
      </c>
      <c r="D273" s="22" t="n">
        <f aca="false">EDATE(Premissas!$B$8,A273-1)</f>
        <v>54483</v>
      </c>
      <c r="E273" s="23" t="n">
        <f aca="false">INDEX(Premissas!$B$17:$B$28,C273)*(1+Premissas!$B$9)^B273*(1-Premissas!$B$10)^B273</f>
        <v>383038.200858028</v>
      </c>
    </row>
    <row r="274" customFormat="false" ht="15" hidden="false" customHeight="true" outlineLevel="0" collapsed="false">
      <c r="A274" s="21" t="n">
        <v>272</v>
      </c>
      <c r="B274" s="21" t="n">
        <f aca="false">ROUNDUP(A274/12,0)</f>
        <v>23</v>
      </c>
      <c r="C274" s="21" t="n">
        <f aca="false">MOD(A274-1,12)+1</f>
        <v>8</v>
      </c>
      <c r="D274" s="22" t="n">
        <f aca="false">EDATE(Premissas!$B$8,A274-1)</f>
        <v>54514</v>
      </c>
      <c r="E274" s="23" t="n">
        <f aca="false">INDEX(Premissas!$B$17:$B$28,C274)*(1+Premissas!$B$9)^B274*(1-Premissas!$B$10)^B274</f>
        <v>337292.334140825</v>
      </c>
    </row>
    <row r="275" customFormat="false" ht="15" hidden="false" customHeight="true" outlineLevel="0" collapsed="false">
      <c r="A275" s="21" t="n">
        <v>273</v>
      </c>
      <c r="B275" s="21" t="n">
        <f aca="false">ROUNDUP(A275/12,0)</f>
        <v>23</v>
      </c>
      <c r="C275" s="21" t="n">
        <f aca="false">MOD(A275-1,12)+1</f>
        <v>9</v>
      </c>
      <c r="D275" s="22" t="n">
        <f aca="false">EDATE(Premissas!$B$8,A275-1)</f>
        <v>54544</v>
      </c>
      <c r="E275" s="23" t="n">
        <f aca="false">INDEX(Premissas!$B$17:$B$28,C275)*(1+Premissas!$B$9)^B275*(1-Premissas!$B$10)^B275</f>
        <v>371864.527582534</v>
      </c>
    </row>
    <row r="276" customFormat="false" ht="15" hidden="false" customHeight="true" outlineLevel="0" collapsed="false">
      <c r="A276" s="21" t="n">
        <v>274</v>
      </c>
      <c r="B276" s="21" t="n">
        <f aca="false">ROUNDUP(A276/12,0)</f>
        <v>23</v>
      </c>
      <c r="C276" s="21" t="n">
        <f aca="false">MOD(A276-1,12)+1</f>
        <v>10</v>
      </c>
      <c r="D276" s="22" t="n">
        <f aca="false">EDATE(Premissas!$B$8,A276-1)</f>
        <v>54575</v>
      </c>
      <c r="E276" s="23" t="n">
        <f aca="false">INDEX(Premissas!$B$17:$B$28,C276)*(1+Premissas!$B$9)^B276*(1-Premissas!$B$10)^B276</f>
        <v>472790.689234671</v>
      </c>
    </row>
    <row r="277" customFormat="false" ht="15" hidden="false" customHeight="true" outlineLevel="0" collapsed="false">
      <c r="A277" s="21" t="n">
        <v>275</v>
      </c>
      <c r="B277" s="21" t="n">
        <f aca="false">ROUNDUP(A277/12,0)</f>
        <v>23</v>
      </c>
      <c r="C277" s="21" t="n">
        <f aca="false">MOD(A277-1,12)+1</f>
        <v>11</v>
      </c>
      <c r="D277" s="22" t="n">
        <f aca="false">EDATE(Premissas!$B$8,A277-1)</f>
        <v>54605</v>
      </c>
      <c r="E277" s="23" t="n">
        <f aca="false">INDEX(Premissas!$B$17:$B$28,C277)*(1+Premissas!$B$9)^B277*(1-Premissas!$B$10)^B277</f>
        <v>338540.522665699</v>
      </c>
    </row>
    <row r="278" customFormat="false" ht="15" hidden="false" customHeight="true" outlineLevel="0" collapsed="false">
      <c r="A278" s="21" t="n">
        <v>276</v>
      </c>
      <c r="B278" s="21" t="n">
        <f aca="false">ROUNDUP(A278/12,0)</f>
        <v>23</v>
      </c>
      <c r="C278" s="21" t="n">
        <f aca="false">MOD(A278-1,12)+1</f>
        <v>12</v>
      </c>
      <c r="D278" s="22" t="n">
        <f aca="false">EDATE(Premissas!$B$8,A278-1)</f>
        <v>54636</v>
      </c>
      <c r="E278" s="23" t="n">
        <f aca="false">INDEX(Premissas!$B$17:$B$28,C278)*(1+Premissas!$B$9)^B278*(1-Premissas!$B$10)^B278</f>
        <v>345286.260659057</v>
      </c>
    </row>
    <row r="279" customFormat="false" ht="15" hidden="false" customHeight="true" outlineLevel="0" collapsed="false">
      <c r="A279" s="24" t="n">
        <v>277</v>
      </c>
      <c r="B279" s="24" t="n">
        <f aca="false">ROUNDUP(A279/12,0)</f>
        <v>24</v>
      </c>
      <c r="C279" s="24" t="n">
        <f aca="false">MOD(A279-1,12)+1</f>
        <v>1</v>
      </c>
      <c r="D279" s="25" t="n">
        <f aca="false">EDATE(Premissas!$B$8,A279-1)</f>
        <v>54667</v>
      </c>
      <c r="E279" s="26" t="n">
        <f aca="false">INDEX(Premissas!$B$17:$B$28,C279)*(1+Premissas!$B$9)^B279*(1-Premissas!$B$10)^B279</f>
        <v>326512.022598605</v>
      </c>
    </row>
    <row r="280" customFormat="false" ht="15" hidden="false" customHeight="true" outlineLevel="0" collapsed="false">
      <c r="A280" s="24" t="n">
        <v>278</v>
      </c>
      <c r="B280" s="24" t="n">
        <f aca="false">ROUNDUP(A280/12,0)</f>
        <v>24</v>
      </c>
      <c r="C280" s="24" t="n">
        <f aca="false">MOD(A280-1,12)+1</f>
        <v>2</v>
      </c>
      <c r="D280" s="25" t="n">
        <f aca="false">EDATE(Premissas!$B$8,A280-1)</f>
        <v>54697</v>
      </c>
      <c r="E280" s="26" t="n">
        <f aca="false">INDEX(Premissas!$B$17:$B$28,C280)*(1+Premissas!$B$9)^B280*(1-Premissas!$B$10)^B280</f>
        <v>343489.728868008</v>
      </c>
    </row>
    <row r="281" customFormat="false" ht="15" hidden="false" customHeight="true" outlineLevel="0" collapsed="false">
      <c r="A281" s="24" t="n">
        <v>279</v>
      </c>
      <c r="B281" s="24" t="n">
        <f aca="false">ROUNDUP(A281/12,0)</f>
        <v>24</v>
      </c>
      <c r="C281" s="24" t="n">
        <f aca="false">MOD(A281-1,12)+1</f>
        <v>3</v>
      </c>
      <c r="D281" s="25" t="n">
        <f aca="false">EDATE(Premissas!$B$8,A281-1)</f>
        <v>54728</v>
      </c>
      <c r="E281" s="26" t="n">
        <f aca="false">INDEX(Premissas!$B$17:$B$28,C281)*(1+Premissas!$B$9)^B281*(1-Premissas!$B$10)^B281</f>
        <v>319017.934907016</v>
      </c>
    </row>
    <row r="282" customFormat="false" ht="15" hidden="false" customHeight="true" outlineLevel="0" collapsed="false">
      <c r="A282" s="24" t="n">
        <v>280</v>
      </c>
      <c r="B282" s="24" t="n">
        <f aca="false">ROUNDUP(A282/12,0)</f>
        <v>24</v>
      </c>
      <c r="C282" s="24" t="n">
        <f aca="false">MOD(A282-1,12)+1</f>
        <v>4</v>
      </c>
      <c r="D282" s="25" t="n">
        <f aca="false">EDATE(Premissas!$B$8,A282-1)</f>
        <v>54758</v>
      </c>
      <c r="E282" s="26" t="n">
        <f aca="false">INDEX(Premissas!$B$17:$B$28,C282)*(1+Premissas!$B$9)^B282*(1-Premissas!$B$10)^B282</f>
        <v>563860.704936762</v>
      </c>
    </row>
    <row r="283" customFormat="false" ht="15" hidden="false" customHeight="true" outlineLevel="0" collapsed="false">
      <c r="A283" s="24" t="n">
        <v>281</v>
      </c>
      <c r="B283" s="24" t="n">
        <f aca="false">ROUNDUP(A283/12,0)</f>
        <v>24</v>
      </c>
      <c r="C283" s="24" t="n">
        <f aca="false">MOD(A283-1,12)+1</f>
        <v>5</v>
      </c>
      <c r="D283" s="25" t="n">
        <f aca="false">EDATE(Premissas!$B$8,A283-1)</f>
        <v>54789</v>
      </c>
      <c r="E283" s="26" t="n">
        <f aca="false">INDEX(Premissas!$B$17:$B$28,C283)*(1+Premissas!$B$9)^B283*(1-Premissas!$B$10)^B283</f>
        <v>413553.950797585</v>
      </c>
    </row>
    <row r="284" customFormat="false" ht="15" hidden="false" customHeight="true" outlineLevel="0" collapsed="false">
      <c r="A284" s="24" t="n">
        <v>282</v>
      </c>
      <c r="B284" s="24" t="n">
        <f aca="false">ROUNDUP(A284/12,0)</f>
        <v>24</v>
      </c>
      <c r="C284" s="24" t="n">
        <f aca="false">MOD(A284-1,12)+1</f>
        <v>6</v>
      </c>
      <c r="D284" s="25" t="n">
        <f aca="false">EDATE(Premissas!$B$8,A284-1)</f>
        <v>54820</v>
      </c>
      <c r="E284" s="26" t="n">
        <f aca="false">INDEX(Premissas!$B$17:$B$28,C284)*(1+Premissas!$B$9)^B284*(1-Premissas!$B$10)^B284</f>
        <v>375992.878083602</v>
      </c>
    </row>
    <row r="285" customFormat="false" ht="15" hidden="false" customHeight="true" outlineLevel="0" collapsed="false">
      <c r="A285" s="24" t="n">
        <v>283</v>
      </c>
      <c r="B285" s="24" t="n">
        <f aca="false">ROUNDUP(A285/12,0)</f>
        <v>24</v>
      </c>
      <c r="C285" s="24" t="n">
        <f aca="false">MOD(A285-1,12)+1</f>
        <v>7</v>
      </c>
      <c r="D285" s="25" t="n">
        <f aca="false">EDATE(Premissas!$B$8,A285-1)</f>
        <v>54848</v>
      </c>
      <c r="E285" s="26" t="n">
        <f aca="false">INDEX(Premissas!$B$17:$B$28,C285)*(1+Premissas!$B$9)^B285*(1-Premissas!$B$10)^B285</f>
        <v>402084.775395693</v>
      </c>
    </row>
    <row r="286" customFormat="false" ht="15" hidden="false" customHeight="true" outlineLevel="0" collapsed="false">
      <c r="A286" s="24" t="n">
        <v>284</v>
      </c>
      <c r="B286" s="24" t="n">
        <f aca="false">ROUNDUP(A286/12,0)</f>
        <v>24</v>
      </c>
      <c r="C286" s="24" t="n">
        <f aca="false">MOD(A286-1,12)+1</f>
        <v>8</v>
      </c>
      <c r="D286" s="25" t="n">
        <f aca="false">EDATE(Premissas!$B$8,A286-1)</f>
        <v>54879</v>
      </c>
      <c r="E286" s="26" t="n">
        <f aca="false">INDEX(Premissas!$B$17:$B$28,C286)*(1+Premissas!$B$9)^B286*(1-Premissas!$B$10)^B286</f>
        <v>354064.195455977</v>
      </c>
    </row>
    <row r="287" customFormat="false" ht="15" hidden="false" customHeight="true" outlineLevel="0" collapsed="false">
      <c r="A287" s="24" t="n">
        <v>285</v>
      </c>
      <c r="B287" s="24" t="n">
        <f aca="false">ROUNDUP(A287/12,0)</f>
        <v>24</v>
      </c>
      <c r="C287" s="24" t="n">
        <f aca="false">MOD(A287-1,12)+1</f>
        <v>9</v>
      </c>
      <c r="D287" s="25" t="n">
        <f aca="false">EDATE(Premissas!$B$8,A287-1)</f>
        <v>54909</v>
      </c>
      <c r="E287" s="26" t="n">
        <f aca="false">INDEX(Premissas!$B$17:$B$28,C287)*(1+Premissas!$B$9)^B287*(1-Premissas!$B$10)^B287</f>
        <v>390355.491216576</v>
      </c>
    </row>
    <row r="288" customFormat="false" ht="15" hidden="false" customHeight="true" outlineLevel="0" collapsed="false">
      <c r="A288" s="24" t="n">
        <v>286</v>
      </c>
      <c r="B288" s="24" t="n">
        <f aca="false">ROUNDUP(A288/12,0)</f>
        <v>24</v>
      </c>
      <c r="C288" s="24" t="n">
        <f aca="false">MOD(A288-1,12)+1</f>
        <v>10</v>
      </c>
      <c r="D288" s="25" t="n">
        <f aca="false">EDATE(Premissas!$B$8,A288-1)</f>
        <v>54940</v>
      </c>
      <c r="E288" s="26" t="n">
        <f aca="false">INDEX(Premissas!$B$17:$B$28,C288)*(1+Premissas!$B$9)^B288*(1-Premissas!$B$10)^B288</f>
        <v>496300.206256865</v>
      </c>
    </row>
    <row r="289" customFormat="false" ht="15" hidden="false" customHeight="true" outlineLevel="0" collapsed="false">
      <c r="A289" s="24" t="n">
        <v>287</v>
      </c>
      <c r="B289" s="24" t="n">
        <f aca="false">ROUNDUP(A289/12,0)</f>
        <v>24</v>
      </c>
      <c r="C289" s="24" t="n">
        <f aca="false">MOD(A289-1,12)+1</f>
        <v>11</v>
      </c>
      <c r="D289" s="25" t="n">
        <f aca="false">EDATE(Premissas!$B$8,A289-1)</f>
        <v>54970</v>
      </c>
      <c r="E289" s="26" t="n">
        <f aca="false">INDEX(Premissas!$B$17:$B$28,C289)*(1+Premissas!$B$9)^B289*(1-Premissas!$B$10)^B289</f>
        <v>355374.450155251</v>
      </c>
    </row>
    <row r="290" customFormat="false" ht="15" hidden="false" customHeight="true" outlineLevel="0" collapsed="false">
      <c r="A290" s="24" t="n">
        <v>288</v>
      </c>
      <c r="B290" s="24" t="n">
        <f aca="false">ROUNDUP(A290/12,0)</f>
        <v>24</v>
      </c>
      <c r="C290" s="24" t="n">
        <f aca="false">MOD(A290-1,12)+1</f>
        <v>12</v>
      </c>
      <c r="D290" s="25" t="n">
        <f aca="false">EDATE(Premissas!$B$8,A290-1)</f>
        <v>55001</v>
      </c>
      <c r="E290" s="26" t="n">
        <f aca="false">INDEX(Premissas!$B$17:$B$28,C290)*(1+Premissas!$B$9)^B290*(1-Premissas!$B$10)^B290</f>
        <v>362455.619970328</v>
      </c>
    </row>
    <row r="291" customFormat="false" ht="15" hidden="false" customHeight="true" outlineLevel="0" collapsed="false">
      <c r="A291" s="21" t="n">
        <v>289</v>
      </c>
      <c r="B291" s="21" t="n">
        <f aca="false">ROUNDUP(A291/12,0)</f>
        <v>25</v>
      </c>
      <c r="C291" s="21" t="n">
        <f aca="false">MOD(A291-1,12)+1</f>
        <v>1</v>
      </c>
      <c r="D291" s="22" t="n">
        <f aca="false">EDATE(Premissas!$B$8,A291-1)</f>
        <v>55032</v>
      </c>
      <c r="E291" s="23" t="n">
        <f aca="false">INDEX(Premissas!$B$17:$B$28,C291)*(1+Premissas!$B$9)^B291*(1-Premissas!$B$10)^B291</f>
        <v>342747.832922321</v>
      </c>
    </row>
    <row r="292" customFormat="false" ht="15" hidden="false" customHeight="true" outlineLevel="0" collapsed="false">
      <c r="A292" s="21" t="n">
        <v>290</v>
      </c>
      <c r="B292" s="21" t="n">
        <f aca="false">ROUNDUP(A292/12,0)</f>
        <v>25</v>
      </c>
      <c r="C292" s="21" t="n">
        <f aca="false">MOD(A292-1,12)+1</f>
        <v>2</v>
      </c>
      <c r="D292" s="22" t="n">
        <f aca="false">EDATE(Premissas!$B$8,A292-1)</f>
        <v>55062</v>
      </c>
      <c r="E292" s="23" t="n">
        <f aca="false">INDEX(Premissas!$B$17:$B$28,C292)*(1+Premissas!$B$9)^B292*(1-Premissas!$B$10)^B292</f>
        <v>360569.75563597</v>
      </c>
    </row>
    <row r="293" customFormat="false" ht="15" hidden="false" customHeight="true" outlineLevel="0" collapsed="false">
      <c r="A293" s="21" t="n">
        <v>291</v>
      </c>
      <c r="B293" s="21" t="n">
        <f aca="false">ROUNDUP(A293/12,0)</f>
        <v>25</v>
      </c>
      <c r="C293" s="21" t="n">
        <f aca="false">MOD(A293-1,12)+1</f>
        <v>3</v>
      </c>
      <c r="D293" s="22" t="n">
        <f aca="false">EDATE(Premissas!$B$8,A293-1)</f>
        <v>55093</v>
      </c>
      <c r="E293" s="23" t="n">
        <f aca="false">INDEX(Premissas!$B$17:$B$28,C293)*(1+Premissas!$B$9)^B293*(1-Premissas!$B$10)^B293</f>
        <v>334881.101720267</v>
      </c>
    </row>
    <row r="294" customFormat="false" ht="15" hidden="false" customHeight="true" outlineLevel="0" collapsed="false">
      <c r="A294" s="21" t="n">
        <v>292</v>
      </c>
      <c r="B294" s="21" t="n">
        <f aca="false">ROUNDUP(A294/12,0)</f>
        <v>25</v>
      </c>
      <c r="C294" s="21" t="n">
        <f aca="false">MOD(A294-1,12)+1</f>
        <v>4</v>
      </c>
      <c r="D294" s="22" t="n">
        <f aca="false">EDATE(Premissas!$B$8,A294-1)</f>
        <v>55123</v>
      </c>
      <c r="E294" s="23" t="n">
        <f aca="false">INDEX(Premissas!$B$17:$B$28,C294)*(1+Premissas!$B$9)^B294*(1-Premissas!$B$10)^B294</f>
        <v>591898.678489743</v>
      </c>
    </row>
    <row r="295" customFormat="false" ht="15" hidden="false" customHeight="true" outlineLevel="0" collapsed="false">
      <c r="A295" s="21" t="n">
        <v>293</v>
      </c>
      <c r="B295" s="21" t="n">
        <f aca="false">ROUNDUP(A295/12,0)</f>
        <v>25</v>
      </c>
      <c r="C295" s="21" t="n">
        <f aca="false">MOD(A295-1,12)+1</f>
        <v>5</v>
      </c>
      <c r="D295" s="22" t="n">
        <f aca="false">EDATE(Premissas!$B$8,A295-1)</f>
        <v>55154</v>
      </c>
      <c r="E295" s="23" t="n">
        <f aca="false">INDEX(Premissas!$B$17:$B$28,C295)*(1+Premissas!$B$9)^B295*(1-Premissas!$B$10)^B295</f>
        <v>434117.921000995</v>
      </c>
    </row>
    <row r="296" customFormat="false" ht="15" hidden="false" customHeight="true" outlineLevel="0" collapsed="false">
      <c r="A296" s="21" t="n">
        <v>294</v>
      </c>
      <c r="B296" s="21" t="n">
        <f aca="false">ROUNDUP(A296/12,0)</f>
        <v>25</v>
      </c>
      <c r="C296" s="21" t="n">
        <f aca="false">MOD(A296-1,12)+1</f>
        <v>6</v>
      </c>
      <c r="D296" s="22" t="n">
        <f aca="false">EDATE(Premissas!$B$8,A296-1)</f>
        <v>55185</v>
      </c>
      <c r="E296" s="23" t="n">
        <f aca="false">INDEX(Premissas!$B$17:$B$28,C296)*(1+Premissas!$B$9)^B296*(1-Premissas!$B$10)^B296</f>
        <v>394689.123946309</v>
      </c>
    </row>
    <row r="297" customFormat="false" ht="15" hidden="false" customHeight="true" outlineLevel="0" collapsed="false">
      <c r="A297" s="21" t="n">
        <v>295</v>
      </c>
      <c r="B297" s="21" t="n">
        <f aca="false">ROUNDUP(A297/12,0)</f>
        <v>25</v>
      </c>
      <c r="C297" s="21" t="n">
        <f aca="false">MOD(A297-1,12)+1</f>
        <v>7</v>
      </c>
      <c r="D297" s="22" t="n">
        <f aca="false">EDATE(Premissas!$B$8,A297-1)</f>
        <v>55213</v>
      </c>
      <c r="E297" s="23" t="n">
        <f aca="false">INDEX(Premissas!$B$17:$B$28,C297)*(1+Premissas!$B$9)^B297*(1-Premissas!$B$10)^B297</f>
        <v>422078.440852244</v>
      </c>
    </row>
    <row r="298" customFormat="false" ht="15" hidden="false" customHeight="true" outlineLevel="0" collapsed="false">
      <c r="A298" s="21" t="n">
        <v>296</v>
      </c>
      <c r="B298" s="21" t="n">
        <f aca="false">ROUNDUP(A298/12,0)</f>
        <v>25</v>
      </c>
      <c r="C298" s="21" t="n">
        <f aca="false">MOD(A298-1,12)+1</f>
        <v>8</v>
      </c>
      <c r="D298" s="22" t="n">
        <f aca="false">EDATE(Premissas!$B$8,A298-1)</f>
        <v>55244</v>
      </c>
      <c r="E298" s="23" t="n">
        <f aca="false">INDEX(Premissas!$B$17:$B$28,C298)*(1+Premissas!$B$9)^B298*(1-Premissas!$B$10)^B298</f>
        <v>371670.037575025</v>
      </c>
    </row>
    <row r="299" customFormat="false" ht="15" hidden="false" customHeight="true" outlineLevel="0" collapsed="false">
      <c r="A299" s="21" t="n">
        <v>297</v>
      </c>
      <c r="B299" s="21" t="n">
        <f aca="false">ROUNDUP(A299/12,0)</f>
        <v>25</v>
      </c>
      <c r="C299" s="21" t="n">
        <f aca="false">MOD(A299-1,12)+1</f>
        <v>9</v>
      </c>
      <c r="D299" s="22" t="n">
        <f aca="false">EDATE(Premissas!$B$8,A299-1)</f>
        <v>55274</v>
      </c>
      <c r="E299" s="23" t="n">
        <f aca="false">INDEX(Premissas!$B$17:$B$28,C299)*(1+Premissas!$B$9)^B299*(1-Premissas!$B$10)^B299</f>
        <v>409765.91801732</v>
      </c>
    </row>
    <row r="300" customFormat="false" ht="15" hidden="false" customHeight="true" outlineLevel="0" collapsed="false">
      <c r="A300" s="21" t="n">
        <v>298</v>
      </c>
      <c r="B300" s="21" t="n">
        <f aca="false">ROUNDUP(A300/12,0)</f>
        <v>25</v>
      </c>
      <c r="C300" s="21" t="n">
        <f aca="false">MOD(A300-1,12)+1</f>
        <v>10</v>
      </c>
      <c r="D300" s="22" t="n">
        <f aca="false">EDATE(Premissas!$B$8,A300-1)</f>
        <v>55305</v>
      </c>
      <c r="E300" s="23" t="n">
        <f aca="false">INDEX(Premissas!$B$17:$B$28,C300)*(1+Premissas!$B$9)^B300*(1-Premissas!$B$10)^B300</f>
        <v>520978.734012988</v>
      </c>
    </row>
    <row r="301" customFormat="false" ht="15" hidden="false" customHeight="true" outlineLevel="0" collapsed="false">
      <c r="A301" s="21" t="n">
        <v>299</v>
      </c>
      <c r="B301" s="21" t="n">
        <f aca="false">ROUNDUP(A301/12,0)</f>
        <v>25</v>
      </c>
      <c r="C301" s="21" t="n">
        <f aca="false">MOD(A301-1,12)+1</f>
        <v>11</v>
      </c>
      <c r="D301" s="22" t="n">
        <f aca="false">EDATE(Premissas!$B$8,A301-1)</f>
        <v>55335</v>
      </c>
      <c r="E301" s="23" t="n">
        <f aca="false">INDEX(Premissas!$B$17:$B$28,C301)*(1+Premissas!$B$9)^B301*(1-Premissas!$B$10)^B301</f>
        <v>373045.44468922</v>
      </c>
    </row>
    <row r="302" customFormat="false" ht="15" hidden="false" customHeight="true" outlineLevel="0" collapsed="false">
      <c r="A302" s="21" t="n">
        <v>300</v>
      </c>
      <c r="B302" s="21" t="n">
        <f aca="false">ROUNDUP(A302/12,0)</f>
        <v>25</v>
      </c>
      <c r="C302" s="21" t="n">
        <f aca="false">MOD(A302-1,12)+1</f>
        <v>12</v>
      </c>
      <c r="D302" s="22" t="n">
        <f aca="false">EDATE(Premissas!$B$8,A302-1)</f>
        <v>55366</v>
      </c>
      <c r="E302" s="23" t="n">
        <f aca="false">INDEX(Premissas!$B$17:$B$28,C302)*(1+Premissas!$B$9)^B302*(1-Premissas!$B$10)^B302</f>
        <v>380478.725673353</v>
      </c>
    </row>
    <row r="303" customFormat="false" ht="15" hidden="false" customHeight="true" outlineLevel="0" collapsed="false">
      <c r="A303" s="24" t="n">
        <v>301</v>
      </c>
      <c r="B303" s="24" t="n">
        <f aca="false">ROUNDUP(A303/12,0)</f>
        <v>26</v>
      </c>
      <c r="C303" s="24" t="n">
        <f aca="false">MOD(A303-1,12)+1</f>
        <v>1</v>
      </c>
      <c r="D303" s="25" t="n">
        <f aca="false">EDATE(Premissas!$B$8,A303-1)</f>
        <v>55397</v>
      </c>
      <c r="E303" s="26" t="n">
        <f aca="false">INDEX(Premissas!$B$17:$B$28,C303)*(1+Premissas!$B$9)^B303*(1-Premissas!$B$10)^B303</f>
        <v>359790.968914383</v>
      </c>
    </row>
    <row r="304" customFormat="false" ht="15" hidden="false" customHeight="true" outlineLevel="0" collapsed="false">
      <c r="A304" s="24" t="n">
        <v>302</v>
      </c>
      <c r="B304" s="24" t="n">
        <f aca="false">ROUNDUP(A304/12,0)</f>
        <v>26</v>
      </c>
      <c r="C304" s="24" t="n">
        <f aca="false">MOD(A304-1,12)+1</f>
        <v>2</v>
      </c>
      <c r="D304" s="25" t="n">
        <f aca="false">EDATE(Premissas!$B$8,A304-1)</f>
        <v>55427</v>
      </c>
      <c r="E304" s="26" t="n">
        <f aca="false">INDEX(Premissas!$B$17:$B$28,C304)*(1+Premissas!$B$9)^B304*(1-Premissas!$B$10)^B304</f>
        <v>378499.086734969</v>
      </c>
    </row>
    <row r="305" customFormat="false" ht="15" hidden="false" customHeight="true" outlineLevel="0" collapsed="false">
      <c r="A305" s="24" t="n">
        <v>303</v>
      </c>
      <c r="B305" s="24" t="n">
        <f aca="false">ROUNDUP(A305/12,0)</f>
        <v>26</v>
      </c>
      <c r="C305" s="24" t="n">
        <f aca="false">MOD(A305-1,12)+1</f>
        <v>3</v>
      </c>
      <c r="D305" s="25" t="n">
        <f aca="false">EDATE(Premissas!$B$8,A305-1)</f>
        <v>55458</v>
      </c>
      <c r="E305" s="26" t="n">
        <f aca="false">INDEX(Premissas!$B$17:$B$28,C305)*(1+Premissas!$B$9)^B305*(1-Premissas!$B$10)^B305</f>
        <v>351533.064503308</v>
      </c>
    </row>
    <row r="306" customFormat="false" ht="15" hidden="false" customHeight="true" outlineLevel="0" collapsed="false">
      <c r="A306" s="24" t="n">
        <v>304</v>
      </c>
      <c r="B306" s="24" t="n">
        <f aca="false">ROUNDUP(A306/12,0)</f>
        <v>26</v>
      </c>
      <c r="C306" s="24" t="n">
        <f aca="false">MOD(A306-1,12)+1</f>
        <v>4</v>
      </c>
      <c r="D306" s="25" t="n">
        <f aca="false">EDATE(Premissas!$B$8,A306-1)</f>
        <v>55488</v>
      </c>
      <c r="E306" s="26" t="n">
        <f aca="false">INDEX(Premissas!$B$17:$B$28,C306)*(1+Premissas!$B$9)^B306*(1-Premissas!$B$10)^B306</f>
        <v>621330.840277645</v>
      </c>
    </row>
    <row r="307" customFormat="false" ht="15" hidden="false" customHeight="true" outlineLevel="0" collapsed="false">
      <c r="A307" s="24" t="n">
        <v>305</v>
      </c>
      <c r="B307" s="24" t="n">
        <f aca="false">ROUNDUP(A307/12,0)</f>
        <v>26</v>
      </c>
      <c r="C307" s="24" t="n">
        <f aca="false">MOD(A307-1,12)+1</f>
        <v>5</v>
      </c>
      <c r="D307" s="25" t="n">
        <f aca="false">EDATE(Premissas!$B$8,A307-1)</f>
        <v>55519</v>
      </c>
      <c r="E307" s="26" t="n">
        <f aca="false">INDEX(Premissas!$B$17:$B$28,C307)*(1+Premissas!$B$9)^B307*(1-Premissas!$B$10)^B307</f>
        <v>455704.434622769</v>
      </c>
    </row>
    <row r="308" customFormat="false" ht="15" hidden="false" customHeight="true" outlineLevel="0" collapsed="false">
      <c r="A308" s="24" t="n">
        <v>306</v>
      </c>
      <c r="B308" s="24" t="n">
        <f aca="false">ROUNDUP(A308/12,0)</f>
        <v>26</v>
      </c>
      <c r="C308" s="24" t="n">
        <f aca="false">MOD(A308-1,12)+1</f>
        <v>6</v>
      </c>
      <c r="D308" s="25" t="n">
        <f aca="false">EDATE(Premissas!$B$8,A308-1)</f>
        <v>55550</v>
      </c>
      <c r="E308" s="26" t="n">
        <f aca="false">INDEX(Premissas!$B$17:$B$28,C308)*(1+Premissas!$B$9)^B308*(1-Premissas!$B$10)^B308</f>
        <v>414315.040634539</v>
      </c>
    </row>
    <row r="309" customFormat="false" ht="15" hidden="false" customHeight="true" outlineLevel="0" collapsed="false">
      <c r="A309" s="24" t="n">
        <v>307</v>
      </c>
      <c r="B309" s="24" t="n">
        <f aca="false">ROUNDUP(A309/12,0)</f>
        <v>26</v>
      </c>
      <c r="C309" s="24" t="n">
        <f aca="false">MOD(A309-1,12)+1</f>
        <v>7</v>
      </c>
      <c r="D309" s="25" t="n">
        <f aca="false">EDATE(Premissas!$B$8,A309-1)</f>
        <v>55579</v>
      </c>
      <c r="E309" s="26" t="n">
        <f aca="false">INDEX(Premissas!$B$17:$B$28,C309)*(1+Premissas!$B$9)^B309*(1-Premissas!$B$10)^B309</f>
        <v>443066.291323622</v>
      </c>
    </row>
    <row r="310" customFormat="false" ht="15" hidden="false" customHeight="true" outlineLevel="0" collapsed="false">
      <c r="A310" s="24" t="n">
        <v>308</v>
      </c>
      <c r="B310" s="24" t="n">
        <f aca="false">ROUNDUP(A310/12,0)</f>
        <v>26</v>
      </c>
      <c r="C310" s="24" t="n">
        <f aca="false">MOD(A310-1,12)+1</f>
        <v>8</v>
      </c>
      <c r="D310" s="25" t="n">
        <f aca="false">EDATE(Premissas!$B$8,A310-1)</f>
        <v>55610</v>
      </c>
      <c r="E310" s="26" t="n">
        <f aca="false">INDEX(Premissas!$B$17:$B$28,C310)*(1+Premissas!$B$9)^B310*(1-Premissas!$B$10)^B310</f>
        <v>390151.330193444</v>
      </c>
    </row>
    <row r="311" customFormat="false" ht="15" hidden="false" customHeight="true" outlineLevel="0" collapsed="false">
      <c r="A311" s="24" t="n">
        <v>309</v>
      </c>
      <c r="B311" s="24" t="n">
        <f aca="false">ROUNDUP(A311/12,0)</f>
        <v>26</v>
      </c>
      <c r="C311" s="24" t="n">
        <f aca="false">MOD(A311-1,12)+1</f>
        <v>9</v>
      </c>
      <c r="D311" s="25" t="n">
        <f aca="false">EDATE(Premissas!$B$8,A311-1)</f>
        <v>55640</v>
      </c>
      <c r="E311" s="26" t="n">
        <f aca="false">INDEX(Premissas!$B$17:$B$28,C311)*(1+Premissas!$B$9)^B311*(1-Premissas!$B$10)^B311</f>
        <v>430141.528290731</v>
      </c>
    </row>
    <row r="312" customFormat="false" ht="15" hidden="false" customHeight="true" outlineLevel="0" collapsed="false">
      <c r="A312" s="24" t="n">
        <v>310</v>
      </c>
      <c r="B312" s="24" t="n">
        <f aca="false">ROUNDUP(A312/12,0)</f>
        <v>26</v>
      </c>
      <c r="C312" s="24" t="n">
        <f aca="false">MOD(A312-1,12)+1</f>
        <v>10</v>
      </c>
      <c r="D312" s="25" t="n">
        <f aca="false">EDATE(Premissas!$B$8,A312-1)</f>
        <v>55671</v>
      </c>
      <c r="E312" s="26" t="n">
        <f aca="false">INDEX(Premissas!$B$17:$B$28,C312)*(1+Premissas!$B$9)^B312*(1-Premissas!$B$10)^B312</f>
        <v>546884.401561784</v>
      </c>
    </row>
    <row r="313" customFormat="false" ht="15" hidden="false" customHeight="true" outlineLevel="0" collapsed="false">
      <c r="A313" s="24" t="n">
        <v>311</v>
      </c>
      <c r="B313" s="24" t="n">
        <f aca="false">ROUNDUP(A313/12,0)</f>
        <v>26</v>
      </c>
      <c r="C313" s="24" t="n">
        <f aca="false">MOD(A313-1,12)+1</f>
        <v>11</v>
      </c>
      <c r="D313" s="25" t="n">
        <f aca="false">EDATE(Premissas!$B$8,A313-1)</f>
        <v>55701</v>
      </c>
      <c r="E313" s="26" t="n">
        <f aca="false">INDEX(Premissas!$B$17:$B$28,C313)*(1+Premissas!$B$9)^B313*(1-Premissas!$B$10)^B313</f>
        <v>391595.129426392</v>
      </c>
    </row>
    <row r="314" customFormat="false" ht="15" hidden="false" customHeight="true" outlineLevel="0" collapsed="false">
      <c r="A314" s="24" t="n">
        <v>312</v>
      </c>
      <c r="B314" s="24" t="n">
        <f aca="false">ROUNDUP(A314/12,0)</f>
        <v>26</v>
      </c>
      <c r="C314" s="24" t="n">
        <f aca="false">MOD(A314-1,12)+1</f>
        <v>12</v>
      </c>
      <c r="D314" s="25" t="n">
        <f aca="false">EDATE(Premissas!$B$8,A314-1)</f>
        <v>55732</v>
      </c>
      <c r="E314" s="26" t="n">
        <f aca="false">INDEX(Premissas!$B$17:$B$28,C314)*(1+Premissas!$B$9)^B314*(1-Premissas!$B$10)^B314</f>
        <v>399398.03030746</v>
      </c>
    </row>
    <row r="315" customFormat="false" ht="15" hidden="false" customHeight="true" outlineLevel="0" collapsed="false">
      <c r="A315" s="21" t="n">
        <v>313</v>
      </c>
      <c r="B315" s="21" t="n">
        <f aca="false">ROUNDUP(A315/12,0)</f>
        <v>27</v>
      </c>
      <c r="C315" s="21" t="n">
        <f aca="false">MOD(A315-1,12)+1</f>
        <v>1</v>
      </c>
      <c r="D315" s="22" t="n">
        <f aca="false">EDATE(Premissas!$B$8,A315-1)</f>
        <v>55763</v>
      </c>
      <c r="E315" s="23" t="n">
        <f aca="false">INDEX(Premissas!$B$17:$B$28,C315)*(1+Premissas!$B$9)^B315*(1-Premissas!$B$10)^B315</f>
        <v>377681.574843651</v>
      </c>
    </row>
    <row r="316" customFormat="false" ht="15" hidden="false" customHeight="true" outlineLevel="0" collapsed="false">
      <c r="A316" s="21" t="n">
        <v>314</v>
      </c>
      <c r="B316" s="21" t="n">
        <f aca="false">ROUNDUP(A316/12,0)</f>
        <v>27</v>
      </c>
      <c r="C316" s="21" t="n">
        <f aca="false">MOD(A316-1,12)+1</f>
        <v>2</v>
      </c>
      <c r="D316" s="22" t="n">
        <f aca="false">EDATE(Premissas!$B$8,A316-1)</f>
        <v>55793</v>
      </c>
      <c r="E316" s="23" t="n">
        <f aca="false">INDEX(Premissas!$B$17:$B$28,C316)*(1+Premissas!$B$9)^B316*(1-Premissas!$B$10)^B316</f>
        <v>397319.953822865</v>
      </c>
    </row>
    <row r="317" customFormat="false" ht="15" hidden="false" customHeight="true" outlineLevel="0" collapsed="false">
      <c r="A317" s="21" t="n">
        <v>315</v>
      </c>
      <c r="B317" s="21" t="n">
        <f aca="false">ROUNDUP(A317/12,0)</f>
        <v>27</v>
      </c>
      <c r="C317" s="21" t="n">
        <f aca="false">MOD(A317-1,12)+1</f>
        <v>3</v>
      </c>
      <c r="D317" s="22" t="n">
        <f aca="false">EDATE(Premissas!$B$8,A317-1)</f>
        <v>55824</v>
      </c>
      <c r="E317" s="23" t="n">
        <f aca="false">INDEX(Premissas!$B$17:$B$28,C317)*(1+Premissas!$B$9)^B317*(1-Premissas!$B$10)^B317</f>
        <v>369013.046135735</v>
      </c>
    </row>
    <row r="318" customFormat="false" ht="15" hidden="false" customHeight="true" outlineLevel="0" collapsed="false">
      <c r="A318" s="21" t="n">
        <v>316</v>
      </c>
      <c r="B318" s="21" t="n">
        <f aca="false">ROUNDUP(A318/12,0)</f>
        <v>27</v>
      </c>
      <c r="C318" s="21" t="n">
        <f aca="false">MOD(A318-1,12)+1</f>
        <v>4</v>
      </c>
      <c r="D318" s="22" t="n">
        <f aca="false">EDATE(Premissas!$B$8,A318-1)</f>
        <v>55854</v>
      </c>
      <c r="E318" s="23" t="n">
        <f aca="false">INDEX(Premissas!$B$17:$B$28,C318)*(1+Premissas!$B$9)^B318*(1-Premissas!$B$10)^B318</f>
        <v>652226.516310451</v>
      </c>
    </row>
    <row r="319" customFormat="false" ht="15" hidden="false" customHeight="true" outlineLevel="0" collapsed="false">
      <c r="A319" s="21" t="n">
        <v>317</v>
      </c>
      <c r="B319" s="21" t="n">
        <f aca="false">ROUNDUP(A319/12,0)</f>
        <v>27</v>
      </c>
      <c r="C319" s="21" t="n">
        <f aca="false">MOD(A319-1,12)+1</f>
        <v>5</v>
      </c>
      <c r="D319" s="22" t="n">
        <f aca="false">EDATE(Premissas!$B$8,A319-1)</f>
        <v>55885</v>
      </c>
      <c r="E319" s="23" t="n">
        <f aca="false">INDEX(Premissas!$B$17:$B$28,C319)*(1+Premissas!$B$9)^B319*(1-Premissas!$B$10)^B319</f>
        <v>478364.337634387</v>
      </c>
    </row>
    <row r="320" customFormat="false" ht="15" hidden="false" customHeight="true" outlineLevel="0" collapsed="false">
      <c r="A320" s="21" t="n">
        <v>318</v>
      </c>
      <c r="B320" s="21" t="n">
        <f aca="false">ROUNDUP(A320/12,0)</f>
        <v>27</v>
      </c>
      <c r="C320" s="21" t="n">
        <f aca="false">MOD(A320-1,12)+1</f>
        <v>6</v>
      </c>
      <c r="D320" s="22" t="n">
        <f aca="false">EDATE(Premissas!$B$8,A320-1)</f>
        <v>55916</v>
      </c>
      <c r="E320" s="23" t="n">
        <f aca="false">INDEX(Premissas!$B$17:$B$28,C320)*(1+Premissas!$B$9)^B320*(1-Premissas!$B$10)^B320</f>
        <v>434916.856030092</v>
      </c>
    </row>
    <row r="321" customFormat="false" ht="15" hidden="false" customHeight="true" outlineLevel="0" collapsed="false">
      <c r="A321" s="21" t="n">
        <v>319</v>
      </c>
      <c r="B321" s="21" t="n">
        <f aca="false">ROUNDUP(A321/12,0)</f>
        <v>27</v>
      </c>
      <c r="C321" s="21" t="n">
        <f aca="false">MOD(A321-1,12)+1</f>
        <v>7</v>
      </c>
      <c r="D321" s="22" t="n">
        <f aca="false">EDATE(Premissas!$B$8,A321-1)</f>
        <v>55944</v>
      </c>
      <c r="E321" s="23" t="n">
        <f aca="false">INDEX(Premissas!$B$17:$B$28,C321)*(1+Premissas!$B$9)^B321*(1-Premissas!$B$10)^B321</f>
        <v>465097.762659689</v>
      </c>
    </row>
    <row r="322" customFormat="false" ht="15" hidden="false" customHeight="true" outlineLevel="0" collapsed="false">
      <c r="A322" s="21" t="n">
        <v>320</v>
      </c>
      <c r="B322" s="21" t="n">
        <f aca="false">ROUNDUP(A322/12,0)</f>
        <v>27</v>
      </c>
      <c r="C322" s="21" t="n">
        <f aca="false">MOD(A322-1,12)+1</f>
        <v>8</v>
      </c>
      <c r="D322" s="22" t="n">
        <f aca="false">EDATE(Premissas!$B$8,A322-1)</f>
        <v>55975</v>
      </c>
      <c r="E322" s="23" t="n">
        <f aca="false">INDEX(Premissas!$B$17:$B$28,C322)*(1+Premissas!$B$9)^B322*(1-Premissas!$B$10)^B322</f>
        <v>409551.605087313</v>
      </c>
    </row>
    <row r="323" customFormat="false" ht="15" hidden="false" customHeight="true" outlineLevel="0" collapsed="false">
      <c r="A323" s="21" t="n">
        <v>321</v>
      </c>
      <c r="B323" s="21" t="n">
        <f aca="false">ROUNDUP(A323/12,0)</f>
        <v>27</v>
      </c>
      <c r="C323" s="21" t="n">
        <f aca="false">MOD(A323-1,12)+1</f>
        <v>9</v>
      </c>
      <c r="D323" s="22" t="n">
        <f aca="false">EDATE(Premissas!$B$8,A323-1)</f>
        <v>56005</v>
      </c>
      <c r="E323" s="23" t="n">
        <f aca="false">INDEX(Premissas!$B$17:$B$28,C323)*(1+Premissas!$B$9)^B323*(1-Premissas!$B$10)^B323</f>
        <v>451530.315784988</v>
      </c>
    </row>
    <row r="324" customFormat="false" ht="15" hidden="false" customHeight="true" outlineLevel="0" collapsed="false">
      <c r="A324" s="21" t="n">
        <v>322</v>
      </c>
      <c r="B324" s="21" t="n">
        <f aca="false">ROUNDUP(A324/12,0)</f>
        <v>27</v>
      </c>
      <c r="C324" s="21" t="n">
        <f aca="false">MOD(A324-1,12)+1</f>
        <v>10</v>
      </c>
      <c r="D324" s="22" t="n">
        <f aca="false">EDATE(Premissas!$B$8,A324-1)</f>
        <v>56036</v>
      </c>
      <c r="E324" s="23" t="n">
        <f aca="false">INDEX(Premissas!$B$17:$B$28,C324)*(1+Premissas!$B$9)^B324*(1-Premissas!$B$10)^B324</f>
        <v>574078.228429443</v>
      </c>
    </row>
    <row r="325" customFormat="false" ht="15" hidden="false" customHeight="true" outlineLevel="0" collapsed="false">
      <c r="A325" s="21" t="n">
        <v>323</v>
      </c>
      <c r="B325" s="21" t="n">
        <f aca="false">ROUNDUP(A325/12,0)</f>
        <v>27</v>
      </c>
      <c r="C325" s="21" t="n">
        <f aca="false">MOD(A325-1,12)+1</f>
        <v>11</v>
      </c>
      <c r="D325" s="22" t="n">
        <f aca="false">EDATE(Premissas!$B$8,A325-1)</f>
        <v>56066</v>
      </c>
      <c r="E325" s="23" t="n">
        <f aca="false">INDEX(Premissas!$B$17:$B$28,C325)*(1+Premissas!$B$9)^B325*(1-Premissas!$B$10)^B325</f>
        <v>411067.197237119</v>
      </c>
    </row>
    <row r="326" customFormat="false" ht="15" hidden="false" customHeight="true" outlineLevel="0" collapsed="false">
      <c r="A326" s="21" t="n">
        <v>324</v>
      </c>
      <c r="B326" s="21" t="n">
        <f aca="false">ROUNDUP(A326/12,0)</f>
        <v>27</v>
      </c>
      <c r="C326" s="21" t="n">
        <f aca="false">MOD(A326-1,12)+1</f>
        <v>12</v>
      </c>
      <c r="D326" s="22" t="n">
        <f aca="false">EDATE(Premissas!$B$8,A326-1)</f>
        <v>56097</v>
      </c>
      <c r="E326" s="23" t="n">
        <f aca="false">INDEX(Premissas!$B$17:$B$28,C326)*(1+Premissas!$B$9)^B326*(1-Premissas!$B$10)^B326</f>
        <v>419258.097364498</v>
      </c>
    </row>
    <row r="327" customFormat="false" ht="15" hidden="false" customHeight="true" outlineLevel="0" collapsed="false">
      <c r="A327" s="24" t="n">
        <v>325</v>
      </c>
      <c r="B327" s="24" t="n">
        <f aca="false">ROUNDUP(A327/12,0)</f>
        <v>28</v>
      </c>
      <c r="C327" s="24" t="n">
        <f aca="false">MOD(A327-1,12)+1</f>
        <v>1</v>
      </c>
      <c r="D327" s="25" t="n">
        <f aca="false">EDATE(Premissas!$B$8,A327-1)</f>
        <v>56128</v>
      </c>
      <c r="E327" s="26" t="n">
        <f aca="false">INDEX(Premissas!$B$17:$B$28,C327)*(1+Premissas!$B$9)^B327*(1-Premissas!$B$10)^B327</f>
        <v>396461.791152752</v>
      </c>
    </row>
    <row r="328" customFormat="false" ht="15" hidden="false" customHeight="true" outlineLevel="0" collapsed="false">
      <c r="A328" s="24" t="n">
        <v>326</v>
      </c>
      <c r="B328" s="24" t="n">
        <f aca="false">ROUNDUP(A328/12,0)</f>
        <v>28</v>
      </c>
      <c r="C328" s="24" t="n">
        <f aca="false">MOD(A328-1,12)+1</f>
        <v>2</v>
      </c>
      <c r="D328" s="25" t="n">
        <f aca="false">EDATE(Premissas!$B$8,A328-1)</f>
        <v>56158</v>
      </c>
      <c r="E328" s="26" t="n">
        <f aca="false">INDEX(Premissas!$B$17:$B$28,C328)*(1+Premissas!$B$9)^B328*(1-Premissas!$B$10)^B328</f>
        <v>417076.688526707</v>
      </c>
    </row>
    <row r="329" customFormat="false" ht="15" hidden="false" customHeight="true" outlineLevel="0" collapsed="false">
      <c r="A329" s="24" t="n">
        <v>327</v>
      </c>
      <c r="B329" s="24" t="n">
        <f aca="false">ROUNDUP(A329/12,0)</f>
        <v>28</v>
      </c>
      <c r="C329" s="24" t="n">
        <f aca="false">MOD(A329-1,12)+1</f>
        <v>3</v>
      </c>
      <c r="D329" s="25" t="n">
        <f aca="false">EDATE(Premissas!$B$8,A329-1)</f>
        <v>56189</v>
      </c>
      <c r="E329" s="26" t="n">
        <f aca="false">INDEX(Premissas!$B$17:$B$28,C329)*(1+Premissas!$B$9)^B329*(1-Premissas!$B$10)^B329</f>
        <v>387362.219854834</v>
      </c>
    </row>
    <row r="330" customFormat="false" ht="15" hidden="false" customHeight="true" outlineLevel="0" collapsed="false"/>
    <row r="331" customFormat="false" ht="15" hidden="false" customHeight="true" outlineLevel="0" collapsed="false"/>
    <row r="332" customFormat="false" ht="15" hidden="false" customHeight="true" outlineLevel="0" collapsed="false"/>
    <row r="333" customFormat="false" ht="15" hidden="false" customHeight="true" outlineLevel="0" collapsed="false"/>
    <row r="334" customFormat="false" ht="15" hidden="false" customHeight="true" outlineLevel="0" collapsed="false"/>
  </sheetData>
  <mergeCells count="1">
    <mergeCell ref="A1:E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2" topLeftCell="C3" activePane="bottomRight" state="frozen"/>
      <selection pane="topLeft" activeCell="A1" activeCellId="0" sqref="A1"/>
      <selection pane="topRight" activeCell="C1" activeCellId="0" sqref="C1"/>
      <selection pane="bottomLeft" activeCell="A3" activeCellId="0" sqref="A3"/>
      <selection pane="bottomRight" activeCell="A1" activeCellId="0" sqref="A1"/>
    </sheetView>
  </sheetViews>
  <sheetFormatPr defaultColWidth="8.6796875" defaultRowHeight="15" customHeight="false" zeroHeight="false" outlineLevelRow="0" outlineLevelCol="0"/>
  <cols>
    <col collapsed="false" customWidth="true" hidden="false" outlineLevel="0" max="2" min="1" style="1" width="10"/>
    <col collapsed="false" customWidth="true" hidden="false" outlineLevel="0" max="11" min="3" style="1" width="16"/>
  </cols>
  <sheetData>
    <row r="1" customFormat="false" ht="15.75" hidden="false" customHeight="true" outlineLevel="0" collapsed="false">
      <c r="A1" s="27" t="s">
        <v>45</v>
      </c>
    </row>
    <row r="2" customFormat="false" ht="33.75" hidden="false" customHeight="true" outlineLevel="0" collapsed="false">
      <c r="A2" s="28" t="s">
        <v>46</v>
      </c>
      <c r="B2" s="28" t="s">
        <v>47</v>
      </c>
      <c r="C2" s="28" t="s">
        <v>48</v>
      </c>
      <c r="D2" s="28" t="s">
        <v>49</v>
      </c>
      <c r="E2" s="28" t="s">
        <v>50</v>
      </c>
      <c r="F2" s="28" t="s">
        <v>51</v>
      </c>
      <c r="G2" s="28" t="s">
        <v>52</v>
      </c>
      <c r="H2" s="28" t="s">
        <v>53</v>
      </c>
      <c r="I2" s="28" t="s">
        <v>54</v>
      </c>
      <c r="J2" s="28" t="s">
        <v>55</v>
      </c>
      <c r="K2" s="28" t="s">
        <v>56</v>
      </c>
    </row>
    <row r="3" customFormat="false" ht="15" hidden="false" customHeight="true" outlineLevel="0" collapsed="false">
      <c r="A3" s="29" t="n">
        <v>1</v>
      </c>
      <c r="B3" s="29" t="n">
        <f aca="false">YEAR(EDATE(Premissas!$B$8,(A3-1)*12))</f>
        <v>2026</v>
      </c>
      <c r="C3" s="30" t="n">
        <f aca="false">SUMIFS('Fluxo Mensal'!$E:$E,'Fluxo Mensal'!$B:$B,A3)</f>
        <v>1540434.62364425</v>
      </c>
      <c r="D3" s="31" t="n">
        <f aca="false">-C3*Premissas!$B$12</f>
        <v>-56225.8637630151</v>
      </c>
      <c r="E3" s="30" t="n">
        <f aca="false">C3+D3</f>
        <v>1484208.75988124</v>
      </c>
      <c r="F3" s="31" t="n">
        <f aca="false">-C3*Premissas!$B$11</f>
        <v>-77021.7311822125</v>
      </c>
      <c r="G3" s="32" t="n">
        <f aca="false">E3+F3</f>
        <v>1407187.02869902</v>
      </c>
      <c r="H3" s="33" t="n">
        <f aca="false">G3/C3</f>
        <v>0.9135</v>
      </c>
      <c r="I3" s="31" t="n">
        <f aca="false">-C3*Premissas!$B$14</f>
        <v>-139563.376902169</v>
      </c>
      <c r="J3" s="34" t="n">
        <f aca="false">G3+I3</f>
        <v>1267623.65179685</v>
      </c>
      <c r="K3" s="33" t="n">
        <f aca="false">J3/C3</f>
        <v>0.8229</v>
      </c>
    </row>
    <row r="4" customFormat="false" ht="15" hidden="false" customHeight="true" outlineLevel="0" collapsed="false">
      <c r="A4" s="29" t="n">
        <v>2</v>
      </c>
      <c r="B4" s="29" t="n">
        <f aca="false">YEAR(EDATE(Premissas!$B$8,(A4-1)*12))</f>
        <v>2027</v>
      </c>
      <c r="C4" s="30" t="n">
        <f aca="false">SUMIFS('Fluxo Mensal'!$E:$E,'Fluxo Mensal'!$B:$B,A4)</f>
        <v>1617032.73530496</v>
      </c>
      <c r="D4" s="31" t="n">
        <f aca="false">-C4*Premissas!$B$12</f>
        <v>-59021.6948386311</v>
      </c>
      <c r="E4" s="30" t="n">
        <f aca="false">C4+D4</f>
        <v>1558011.04046633</v>
      </c>
      <c r="F4" s="31" t="n">
        <f aca="false">-C4*Premissas!$B$11</f>
        <v>-80851.636765248</v>
      </c>
      <c r="G4" s="32" t="n">
        <f aca="false">E4+F4</f>
        <v>1477159.40370108</v>
      </c>
      <c r="H4" s="33" t="n">
        <f aca="false">G4/C4</f>
        <v>0.9135</v>
      </c>
      <c r="I4" s="31" t="n">
        <f aca="false">-C4*Premissas!$B$14</f>
        <v>-146503.165818629</v>
      </c>
      <c r="J4" s="34" t="n">
        <f aca="false">G4+I4</f>
        <v>1330656.23788245</v>
      </c>
      <c r="K4" s="33" t="n">
        <f aca="false">J4/C4</f>
        <v>0.8229</v>
      </c>
    </row>
    <row r="5" customFormat="false" ht="15" hidden="false" customHeight="true" outlineLevel="0" collapsed="false">
      <c r="A5" s="29" t="n">
        <v>3</v>
      </c>
      <c r="B5" s="29" t="n">
        <f aca="false">YEAR(EDATE(Premissas!$B$8,(A5-1)*12))</f>
        <v>2028</v>
      </c>
      <c r="C5" s="30" t="n">
        <f aca="false">SUMIFS('Fluxo Mensal'!$E:$E,'Fluxo Mensal'!$B:$B,A5)</f>
        <v>1697439.688068</v>
      </c>
      <c r="D5" s="31" t="n">
        <f aca="false">-C5*Premissas!$B$12</f>
        <v>-61956.548614482</v>
      </c>
      <c r="E5" s="30" t="n">
        <f aca="false">C5+D5</f>
        <v>1635483.13945352</v>
      </c>
      <c r="F5" s="31" t="n">
        <f aca="false">-C5*Premissas!$B$11</f>
        <v>-84871.9844034</v>
      </c>
      <c r="G5" s="32" t="n">
        <f aca="false">E5+F5</f>
        <v>1550611.15505012</v>
      </c>
      <c r="H5" s="33" t="n">
        <f aca="false">G5/C5</f>
        <v>0.9135</v>
      </c>
      <c r="I5" s="31" t="n">
        <f aca="false">-C5*Premissas!$B$14</f>
        <v>-153788.035738961</v>
      </c>
      <c r="J5" s="34" t="n">
        <f aca="false">G5+I5</f>
        <v>1396823.11931116</v>
      </c>
      <c r="K5" s="33" t="n">
        <f aca="false">J5/C5</f>
        <v>0.8229</v>
      </c>
    </row>
    <row r="6" customFormat="false" ht="15" hidden="false" customHeight="true" outlineLevel="0" collapsed="false">
      <c r="A6" s="29" t="n">
        <v>4</v>
      </c>
      <c r="B6" s="29" t="n">
        <f aca="false">YEAR(EDATE(Premissas!$B$8,(A6-1)*12))</f>
        <v>2029</v>
      </c>
      <c r="C6" s="30" t="n">
        <f aca="false">SUMIFS('Fluxo Mensal'!$E:$E,'Fluxo Mensal'!$B:$B,A6)</f>
        <v>1781844.87655718</v>
      </c>
      <c r="D6" s="31" t="n">
        <f aca="false">-C6*Premissas!$B$12</f>
        <v>-65037.3379943371</v>
      </c>
      <c r="E6" s="30" t="n">
        <f aca="false">C6+D6</f>
        <v>1716807.53856284</v>
      </c>
      <c r="F6" s="31" t="n">
        <f aca="false">-C6*Premissas!$B$11</f>
        <v>-89092.243827859</v>
      </c>
      <c r="G6" s="32" t="n">
        <f aca="false">E6+F6</f>
        <v>1627715.29473498</v>
      </c>
      <c r="H6" s="33" t="n">
        <f aca="false">G6/C6</f>
        <v>0.9135</v>
      </c>
      <c r="I6" s="31" t="n">
        <f aca="false">-C6*Premissas!$B$14</f>
        <v>-161435.145816081</v>
      </c>
      <c r="J6" s="34" t="n">
        <f aca="false">G6+I6</f>
        <v>1466280.1489189</v>
      </c>
      <c r="K6" s="33" t="n">
        <f aca="false">J6/C6</f>
        <v>0.8229</v>
      </c>
    </row>
    <row r="7" customFormat="false" ht="15" hidden="false" customHeight="true" outlineLevel="0" collapsed="false">
      <c r="A7" s="29" t="n">
        <v>5</v>
      </c>
      <c r="B7" s="29" t="n">
        <f aca="false">YEAR(EDATE(Premissas!$B$8,(A7-1)*12))</f>
        <v>2030</v>
      </c>
      <c r="C7" s="30" t="n">
        <f aca="false">SUMIFS('Fluxo Mensal'!$E:$E,'Fluxo Mensal'!$B:$B,A7)</f>
        <v>1870447.11304399</v>
      </c>
      <c r="D7" s="31" t="n">
        <f aca="false">-C7*Premissas!$B$12</f>
        <v>-68271.3196261055</v>
      </c>
      <c r="E7" s="30" t="n">
        <f aca="false">C7+D7</f>
        <v>1802175.79341788</v>
      </c>
      <c r="F7" s="31" t="n">
        <f aca="false">-C7*Premissas!$B$11</f>
        <v>-93522.3556521993</v>
      </c>
      <c r="G7" s="32" t="n">
        <f aca="false">E7+F7</f>
        <v>1708653.43776568</v>
      </c>
      <c r="H7" s="33" t="n">
        <f aca="false">G7/C7</f>
        <v>0.9135</v>
      </c>
      <c r="I7" s="31" t="n">
        <f aca="false">-C7*Premissas!$B$14</f>
        <v>-169462.508441785</v>
      </c>
      <c r="J7" s="34" t="n">
        <f aca="false">G7+I7</f>
        <v>1539190.9293239</v>
      </c>
      <c r="K7" s="33" t="n">
        <f aca="false">J7/C7</f>
        <v>0.8229</v>
      </c>
    </row>
    <row r="8" customFormat="false" ht="15" hidden="false" customHeight="true" outlineLevel="0" collapsed="false">
      <c r="A8" s="29" t="n">
        <v>6</v>
      </c>
      <c r="B8" s="29" t="n">
        <f aca="false">YEAR(EDATE(Premissas!$B$8,(A8-1)*12))</f>
        <v>2031</v>
      </c>
      <c r="C8" s="30" t="n">
        <f aca="false">SUMIFS('Fluxo Mensal'!$E:$E,'Fluxo Mensal'!$B:$B,A8)</f>
        <v>1963455.0957401</v>
      </c>
      <c r="D8" s="31" t="n">
        <f aca="false">-C8*Premissas!$B$12</f>
        <v>-71666.1109945136</v>
      </c>
      <c r="E8" s="30" t="n">
        <f aca="false">C8+D8</f>
        <v>1891788.98474558</v>
      </c>
      <c r="F8" s="31" t="n">
        <f aca="false">-C8*Premissas!$B$11</f>
        <v>-98172.7547870049</v>
      </c>
      <c r="G8" s="32" t="n">
        <f aca="false">E8+F8</f>
        <v>1793616.22995858</v>
      </c>
      <c r="H8" s="33" t="n">
        <f aca="false">G8/C8</f>
        <v>0.9135</v>
      </c>
      <c r="I8" s="31" t="n">
        <f aca="false">-C8*Premissas!$B$14</f>
        <v>-177889.031674053</v>
      </c>
      <c r="J8" s="34" t="n">
        <f aca="false">G8+I8</f>
        <v>1615727.19828453</v>
      </c>
      <c r="K8" s="33" t="n">
        <f aca="false">J8/C8</f>
        <v>0.8229</v>
      </c>
    </row>
    <row r="9" customFormat="false" ht="15" hidden="false" customHeight="true" outlineLevel="0" collapsed="false">
      <c r="A9" s="29" t="n">
        <v>7</v>
      </c>
      <c r="B9" s="29" t="n">
        <f aca="false">YEAR(EDATE(Premissas!$B$8,(A9-1)*12))</f>
        <v>2032</v>
      </c>
      <c r="C9" s="30" t="n">
        <f aca="false">SUMIFS('Fluxo Mensal'!$E:$E,'Fluxo Mensal'!$B:$B,A9)</f>
        <v>2061087.90037577</v>
      </c>
      <c r="D9" s="31" t="n">
        <f aca="false">-C9*Premissas!$B$12</f>
        <v>-75229.7083637158</v>
      </c>
      <c r="E9" s="30" t="n">
        <f aca="false">C9+D9</f>
        <v>1985858.19201206</v>
      </c>
      <c r="F9" s="31" t="n">
        <f aca="false">-C9*Premissas!$B$11</f>
        <v>-103054.395018789</v>
      </c>
      <c r="G9" s="32" t="n">
        <f aca="false">E9+F9</f>
        <v>1882803.79699327</v>
      </c>
      <c r="H9" s="33" t="n">
        <f aca="false">G9/C9</f>
        <v>0.9135</v>
      </c>
      <c r="I9" s="31" t="n">
        <f aca="false">-C9*Premissas!$B$14</f>
        <v>-186734.563774045</v>
      </c>
      <c r="J9" s="34" t="n">
        <f aca="false">G9+I9</f>
        <v>1696069.23321922</v>
      </c>
      <c r="K9" s="33" t="n">
        <f aca="false">J9/C9</f>
        <v>0.8229</v>
      </c>
    </row>
    <row r="10" customFormat="false" ht="15" hidden="false" customHeight="true" outlineLevel="0" collapsed="false">
      <c r="A10" s="29" t="n">
        <v>8</v>
      </c>
      <c r="B10" s="29" t="n">
        <f aca="false">YEAR(EDATE(Premissas!$B$8,(A10-1)*12))</f>
        <v>2033</v>
      </c>
      <c r="C10" s="30" t="n">
        <f aca="false">SUMIFS('Fluxo Mensal'!$E:$E,'Fluxo Mensal'!$B:$B,A10)</f>
        <v>2163575.49622196</v>
      </c>
      <c r="D10" s="31" t="n">
        <f aca="false">-C10*Premissas!$B$12</f>
        <v>-78970.5056121015</v>
      </c>
      <c r="E10" s="30" t="n">
        <f aca="false">C10+D10</f>
        <v>2084604.99060986</v>
      </c>
      <c r="F10" s="31" t="n">
        <f aca="false">-C10*Premissas!$B$11</f>
        <v>-108178.774811098</v>
      </c>
      <c r="G10" s="32" t="n">
        <f aca="false">E10+F10</f>
        <v>1976426.21579876</v>
      </c>
      <c r="H10" s="33" t="n">
        <f aca="false">G10/C10</f>
        <v>0.9135</v>
      </c>
      <c r="I10" s="31" t="n">
        <f aca="false">-C10*Premissas!$B$14</f>
        <v>-196019.93995771</v>
      </c>
      <c r="J10" s="34" t="n">
        <f aca="false">G10+I10</f>
        <v>1780406.27584105</v>
      </c>
      <c r="K10" s="33" t="n">
        <f aca="false">J10/C10</f>
        <v>0.8229</v>
      </c>
    </row>
    <row r="11" customFormat="false" ht="15" hidden="false" customHeight="true" outlineLevel="0" collapsed="false">
      <c r="A11" s="29" t="n">
        <v>9</v>
      </c>
      <c r="B11" s="29" t="n">
        <f aca="false">YEAR(EDATE(Premissas!$B$8,(A11-1)*12))</f>
        <v>2034</v>
      </c>
      <c r="C11" s="30" t="n">
        <f aca="false">SUMIFS('Fluxo Mensal'!$E:$E,'Fluxo Mensal'!$B:$B,A11)</f>
        <v>2271159.2877716</v>
      </c>
      <c r="D11" s="31" t="n">
        <f aca="false">-C11*Premissas!$B$12</f>
        <v>-82897.3140036633</v>
      </c>
      <c r="E11" s="30" t="n">
        <f aca="false">C11+D11</f>
        <v>2188261.97376793</v>
      </c>
      <c r="F11" s="31" t="n">
        <f aca="false">-C11*Premissas!$B$11</f>
        <v>-113557.96438858</v>
      </c>
      <c r="G11" s="32" t="n">
        <f aca="false">E11+F11</f>
        <v>2074704.00937935</v>
      </c>
      <c r="H11" s="33" t="n">
        <f aca="false">G11/C11</f>
        <v>0.9135</v>
      </c>
      <c r="I11" s="31" t="n">
        <f aca="false">-C11*Premissas!$B$14</f>
        <v>-205767.031472107</v>
      </c>
      <c r="J11" s="34" t="n">
        <f aca="false">G11+I11</f>
        <v>1868936.97790725</v>
      </c>
      <c r="K11" s="33" t="n">
        <f aca="false">J11/C11</f>
        <v>0.8229</v>
      </c>
    </row>
    <row r="12" customFormat="false" ht="15" hidden="false" customHeight="true" outlineLevel="0" collapsed="false">
      <c r="A12" s="29" t="n">
        <v>10</v>
      </c>
      <c r="B12" s="29" t="n">
        <f aca="false">YEAR(EDATE(Premissas!$B$8,(A12-1)*12))</f>
        <v>2035</v>
      </c>
      <c r="C12" s="30" t="n">
        <f aca="false">SUMIFS('Fluxo Mensal'!$E:$E,'Fluxo Mensal'!$B:$B,A12)</f>
        <v>2384092.68335604</v>
      </c>
      <c r="D12" s="31" t="n">
        <f aca="false">-C12*Premissas!$B$12</f>
        <v>-87019.3829424954</v>
      </c>
      <c r="E12" s="30" t="n">
        <f aca="false">C12+D12</f>
        <v>2297073.30041354</v>
      </c>
      <c r="F12" s="31" t="n">
        <f aca="false">-C12*Premissas!$B$11</f>
        <v>-119204.634167802</v>
      </c>
      <c r="G12" s="32" t="n">
        <f aca="false">E12+F12</f>
        <v>2177868.66624574</v>
      </c>
      <c r="H12" s="33" t="n">
        <f aca="false">G12/C12</f>
        <v>0.9135</v>
      </c>
      <c r="I12" s="31" t="n">
        <f aca="false">-C12*Premissas!$B$14</f>
        <v>-215998.797112057</v>
      </c>
      <c r="J12" s="34" t="n">
        <f aca="false">G12+I12</f>
        <v>1961869.86913368</v>
      </c>
      <c r="K12" s="33" t="n">
        <f aca="false">J12/C12</f>
        <v>0.8229</v>
      </c>
    </row>
    <row r="13" customFormat="false" ht="15" hidden="false" customHeight="true" outlineLevel="0" collapsed="false">
      <c r="A13" s="29" t="n">
        <v>11</v>
      </c>
      <c r="B13" s="29" t="n">
        <f aca="false">YEAR(EDATE(Premissas!$B$8,(A13-1)*12))</f>
        <v>2036</v>
      </c>
      <c r="C13" s="30" t="n">
        <f aca="false">SUMIFS('Fluxo Mensal'!$E:$E,'Fluxo Mensal'!$B:$B,A13)</f>
        <v>2502641.69203592</v>
      </c>
      <c r="D13" s="31" t="n">
        <f aca="false">-C13*Premissas!$B$12</f>
        <v>-91346.421759311</v>
      </c>
      <c r="E13" s="30" t="n">
        <f aca="false">C13+D13</f>
        <v>2411295.27027661</v>
      </c>
      <c r="F13" s="31" t="n">
        <f aca="false">-C13*Premissas!$B$11</f>
        <v>-125132.084601796</v>
      </c>
      <c r="G13" s="32" t="n">
        <f aca="false">E13+F13</f>
        <v>2286163.18567481</v>
      </c>
      <c r="H13" s="33" t="n">
        <f aca="false">G13/C13</f>
        <v>0.9135</v>
      </c>
      <c r="I13" s="31" t="n">
        <f aca="false">-C13*Premissas!$B$14</f>
        <v>-226739.337298454</v>
      </c>
      <c r="J13" s="34" t="n">
        <f aca="false">G13+I13</f>
        <v>2059423.84837636</v>
      </c>
      <c r="K13" s="33" t="n">
        <f aca="false">J13/C13</f>
        <v>0.8229</v>
      </c>
    </row>
    <row r="14" customFormat="false" ht="15" hidden="false" customHeight="true" outlineLevel="0" collapsed="false">
      <c r="A14" s="29" t="n">
        <v>12</v>
      </c>
      <c r="B14" s="29" t="n">
        <f aca="false">YEAR(EDATE(Premissas!$B$8,(A14-1)*12))</f>
        <v>2037</v>
      </c>
      <c r="C14" s="30" t="n">
        <f aca="false">SUMIFS('Fluxo Mensal'!$E:$E,'Fluxo Mensal'!$B:$B,A14)</f>
        <v>2627085.5501724</v>
      </c>
      <c r="D14" s="31" t="n">
        <f aca="false">-C14*Premissas!$B$12</f>
        <v>-95888.6225812927</v>
      </c>
      <c r="E14" s="30" t="n">
        <f aca="false">C14+D14</f>
        <v>2531196.92759111</v>
      </c>
      <c r="F14" s="31" t="n">
        <f aca="false">-C14*Premissas!$B$11</f>
        <v>-131354.27750862</v>
      </c>
      <c r="G14" s="32" t="n">
        <f aca="false">E14+F14</f>
        <v>2399842.65008249</v>
      </c>
      <c r="H14" s="33" t="n">
        <f aca="false">G14/C14</f>
        <v>0.9135</v>
      </c>
      <c r="I14" s="31" t="n">
        <f aca="false">-C14*Premissas!$B$14</f>
        <v>-238013.95084562</v>
      </c>
      <c r="J14" s="34" t="n">
        <f aca="false">G14+I14</f>
        <v>2161828.69923687</v>
      </c>
      <c r="K14" s="33" t="n">
        <f aca="false">J14/C14</f>
        <v>0.8229</v>
      </c>
    </row>
    <row r="15" customFormat="false" ht="15" hidden="false" customHeight="true" outlineLevel="0" collapsed="false">
      <c r="A15" s="29" t="n">
        <v>13</v>
      </c>
      <c r="B15" s="29" t="n">
        <f aca="false">YEAR(EDATE(Premissas!$B$8,(A15-1)*12))</f>
        <v>2038</v>
      </c>
      <c r="C15" s="30" t="n">
        <f aca="false">SUMIFS('Fluxo Mensal'!$E:$E,'Fluxo Mensal'!$B:$B,A15)</f>
        <v>2757717.37915473</v>
      </c>
      <c r="D15" s="31" t="n">
        <f aca="false">-C15*Premissas!$B$12</f>
        <v>-100656.684339148</v>
      </c>
      <c r="E15" s="30" t="n">
        <f aca="false">C15+D15</f>
        <v>2657060.69481558</v>
      </c>
      <c r="F15" s="31" t="n">
        <f aca="false">-C15*Premissas!$B$11</f>
        <v>-137885.868957736</v>
      </c>
      <c r="G15" s="32" t="n">
        <f aca="false">E15+F15</f>
        <v>2519174.82585784</v>
      </c>
      <c r="H15" s="33" t="n">
        <f aca="false">G15/C15</f>
        <v>0.9135</v>
      </c>
      <c r="I15" s="31" t="n">
        <f aca="false">-C15*Premissas!$B$14</f>
        <v>-249849.194551418</v>
      </c>
      <c r="J15" s="34" t="n">
        <f aca="false">G15+I15</f>
        <v>2269325.63130642</v>
      </c>
      <c r="K15" s="33" t="n">
        <f aca="false">J15/C15</f>
        <v>0.8229</v>
      </c>
    </row>
    <row r="16" customFormat="false" ht="15" hidden="false" customHeight="true" outlineLevel="0" collapsed="false">
      <c r="A16" s="29" t="n">
        <v>14</v>
      </c>
      <c r="B16" s="29" t="n">
        <f aca="false">YEAR(EDATE(Premissas!$B$8,(A16-1)*12))</f>
        <v>2039</v>
      </c>
      <c r="C16" s="30" t="n">
        <f aca="false">SUMIFS('Fluxo Mensal'!$E:$E,'Fluxo Mensal'!$B:$B,A16)</f>
        <v>2894844.87583319</v>
      </c>
      <c r="D16" s="31" t="n">
        <f aca="false">-C16*Premissas!$B$12</f>
        <v>-105661.837967912</v>
      </c>
      <c r="E16" s="30" t="n">
        <f aca="false">C16+D16</f>
        <v>2789183.03786528</v>
      </c>
      <c r="F16" s="31" t="n">
        <f aca="false">-C16*Premissas!$B$11</f>
        <v>-144742.24379166</v>
      </c>
      <c r="G16" s="32" t="n">
        <f aca="false">E16+F16</f>
        <v>2644440.79407362</v>
      </c>
      <c r="H16" s="33" t="n">
        <f aca="false">G16/C16</f>
        <v>0.9135</v>
      </c>
      <c r="I16" s="31" t="n">
        <f aca="false">-C16*Premissas!$B$14</f>
        <v>-262272.945750487</v>
      </c>
      <c r="J16" s="34" t="n">
        <f aca="false">G16+I16</f>
        <v>2382167.84832314</v>
      </c>
      <c r="K16" s="33" t="n">
        <f aca="false">J16/C16</f>
        <v>0.8229</v>
      </c>
    </row>
    <row r="17" customFormat="false" ht="15" hidden="false" customHeight="true" outlineLevel="0" collapsed="false">
      <c r="A17" s="29" t="n">
        <v>15</v>
      </c>
      <c r="B17" s="29" t="n">
        <f aca="false">YEAR(EDATE(Premissas!$B$8,(A17-1)*12))</f>
        <v>2040</v>
      </c>
      <c r="C17" s="30" t="n">
        <f aca="false">SUMIFS('Fluxo Mensal'!$E:$E,'Fluxo Mensal'!$B:$B,A17)</f>
        <v>3038791.037284</v>
      </c>
      <c r="D17" s="31" t="n">
        <f aca="false">-C17*Premissas!$B$12</f>
        <v>-110915.872860866</v>
      </c>
      <c r="E17" s="30" t="n">
        <f aca="false">C17+D17</f>
        <v>2927875.16442313</v>
      </c>
      <c r="F17" s="31" t="n">
        <f aca="false">-C17*Premissas!$B$11</f>
        <v>-151939.5518642</v>
      </c>
      <c r="G17" s="32" t="n">
        <f aca="false">E17+F17</f>
        <v>2775935.61255893</v>
      </c>
      <c r="H17" s="33" t="n">
        <f aca="false">G17/C17</f>
        <v>0.9135</v>
      </c>
      <c r="I17" s="31" t="n">
        <f aca="false">-C17*Premissas!$B$14</f>
        <v>-275314.46797793</v>
      </c>
      <c r="J17" s="34" t="n">
        <f aca="false">G17+I17</f>
        <v>2500621.144581</v>
      </c>
      <c r="K17" s="33" t="n">
        <f aca="false">J17/C17</f>
        <v>0.8229</v>
      </c>
    </row>
    <row r="18" customFormat="false" ht="15" hidden="false" customHeight="true" outlineLevel="0" collapsed="false">
      <c r="A18" s="29" t="n">
        <v>16</v>
      </c>
      <c r="B18" s="29" t="n">
        <f aca="false">YEAR(EDATE(Premissas!$B$8,(A18-1)*12))</f>
        <v>2041</v>
      </c>
      <c r="C18" s="30" t="n">
        <f aca="false">SUMIFS('Fluxo Mensal'!$E:$E,'Fluxo Mensal'!$B:$B,A18)</f>
        <v>3189894.92161295</v>
      </c>
      <c r="D18" s="31" t="n">
        <f aca="false">-C18*Premissas!$B$12</f>
        <v>-116431.164638873</v>
      </c>
      <c r="E18" s="30" t="n">
        <f aca="false">C18+D18</f>
        <v>3073463.75697407</v>
      </c>
      <c r="F18" s="31" t="n">
        <f aca="false">-C18*Premissas!$B$11</f>
        <v>-159494.746080647</v>
      </c>
      <c r="G18" s="32" t="n">
        <f aca="false">E18+F18</f>
        <v>2913969.01089343</v>
      </c>
      <c r="H18" s="33" t="n">
        <f aca="false">G18/C18</f>
        <v>0.9135</v>
      </c>
      <c r="I18" s="31" t="n">
        <f aca="false">-C18*Premissas!$B$14</f>
        <v>-289004.479898133</v>
      </c>
      <c r="J18" s="34" t="n">
        <f aca="false">G18+I18</f>
        <v>2624964.53099529</v>
      </c>
      <c r="K18" s="33" t="n">
        <f aca="false">J18/C18</f>
        <v>0.8229</v>
      </c>
    </row>
    <row r="19" customFormat="false" ht="15" hidden="false" customHeight="true" outlineLevel="0" collapsed="false">
      <c r="A19" s="29" t="n">
        <v>17</v>
      </c>
      <c r="B19" s="29" t="n">
        <f aca="false">YEAR(EDATE(Premissas!$B$8,(A19-1)*12))</f>
        <v>2042</v>
      </c>
      <c r="C19" s="30" t="n">
        <f aca="false">SUMIFS('Fluxo Mensal'!$E:$E,'Fluxo Mensal'!$B:$B,A19)</f>
        <v>3348512.44659015</v>
      </c>
      <c r="D19" s="31" t="n">
        <f aca="false">-C19*Premissas!$B$12</f>
        <v>-122220.70430054</v>
      </c>
      <c r="E19" s="30" t="n">
        <f aca="false">C19+D19</f>
        <v>3226291.74228961</v>
      </c>
      <c r="F19" s="31" t="n">
        <f aca="false">-C19*Premissas!$B$11</f>
        <v>-167425.622329508</v>
      </c>
      <c r="G19" s="32" t="n">
        <f aca="false">E19+F19</f>
        <v>3058866.1199601</v>
      </c>
      <c r="H19" s="33" t="n">
        <f aca="false">G19/C19</f>
        <v>0.9135</v>
      </c>
      <c r="I19" s="31" t="n">
        <f aca="false">-C19*Premissas!$B$14</f>
        <v>-303375.227661068</v>
      </c>
      <c r="J19" s="34" t="n">
        <f aca="false">G19+I19</f>
        <v>2755490.89229903</v>
      </c>
      <c r="K19" s="33" t="n">
        <f aca="false">J19/C19</f>
        <v>0.8229</v>
      </c>
    </row>
    <row r="20" customFormat="false" ht="15" hidden="false" customHeight="true" outlineLevel="0" collapsed="false">
      <c r="A20" s="29" t="n">
        <v>18</v>
      </c>
      <c r="B20" s="29" t="n">
        <f aca="false">YEAR(EDATE(Premissas!$B$8,(A20-1)*12))</f>
        <v>2043</v>
      </c>
      <c r="C20" s="30" t="n">
        <f aca="false">SUMIFS('Fluxo Mensal'!$E:$E,'Fluxo Mensal'!$B:$B,A20)</f>
        <v>3515017.22799685</v>
      </c>
      <c r="D20" s="31" t="n">
        <f aca="false">-C20*Premissas!$B$12</f>
        <v>-128298.128821885</v>
      </c>
      <c r="E20" s="30" t="n">
        <f aca="false">C20+D20</f>
        <v>3386719.09917496</v>
      </c>
      <c r="F20" s="31" t="n">
        <f aca="false">-C20*Premissas!$B$11</f>
        <v>-175750.861399842</v>
      </c>
      <c r="G20" s="32" t="n">
        <f aca="false">E20+F20</f>
        <v>3210968.23777512</v>
      </c>
      <c r="H20" s="33" t="n">
        <f aca="false">G20/C20</f>
        <v>0.9135</v>
      </c>
      <c r="I20" s="31" t="n">
        <f aca="false">-C20*Premissas!$B$14</f>
        <v>-318460.560856514</v>
      </c>
      <c r="J20" s="34" t="n">
        <f aca="false">G20+I20</f>
        <v>2892507.6769186</v>
      </c>
      <c r="K20" s="33" t="n">
        <f aca="false">J20/C20</f>
        <v>0.8229</v>
      </c>
    </row>
    <row r="21" customFormat="false" ht="15" hidden="false" customHeight="true" outlineLevel="0" collapsed="false">
      <c r="A21" s="29" t="n">
        <v>19</v>
      </c>
      <c r="B21" s="29" t="n">
        <f aca="false">YEAR(EDATE(Premissas!$B$8,(A21-1)*12))</f>
        <v>2044</v>
      </c>
      <c r="C21" s="30" t="n">
        <f aca="false">SUMIFS('Fluxo Mensal'!$E:$E,'Fluxo Mensal'!$B:$B,A21)</f>
        <v>3689801.45965899</v>
      </c>
      <c r="D21" s="31" t="n">
        <f aca="false">-C21*Premissas!$B$12</f>
        <v>-134677.753277553</v>
      </c>
      <c r="E21" s="30" t="n">
        <f aca="false">C21+D21</f>
        <v>3555123.70638144</v>
      </c>
      <c r="F21" s="31" t="n">
        <f aca="false">-C21*Premissas!$B$11</f>
        <v>-184490.072982949</v>
      </c>
      <c r="G21" s="32" t="n">
        <f aca="false">E21+F21</f>
        <v>3370633.63339849</v>
      </c>
      <c r="H21" s="33" t="n">
        <f aca="false">G21/C21</f>
        <v>0.9135</v>
      </c>
      <c r="I21" s="31" t="n">
        <f aca="false">-C21*Premissas!$B$14</f>
        <v>-334296.012245104</v>
      </c>
      <c r="J21" s="34" t="n">
        <f aca="false">G21+I21</f>
        <v>3036337.62115338</v>
      </c>
      <c r="K21" s="33" t="n">
        <f aca="false">J21/C21</f>
        <v>0.8229</v>
      </c>
    </row>
    <row r="22" customFormat="false" ht="15" hidden="false" customHeight="true" outlineLevel="0" collapsed="false">
      <c r="A22" s="29" t="n">
        <v>20</v>
      </c>
      <c r="B22" s="29" t="n">
        <f aca="false">YEAR(EDATE(Premissas!$B$8,(A22-1)*12))</f>
        <v>2045</v>
      </c>
      <c r="C22" s="30" t="n">
        <f aca="false">SUMIFS('Fluxo Mensal'!$E:$E,'Fluxo Mensal'!$B:$B,A22)</f>
        <v>3873276.83724053</v>
      </c>
      <c r="D22" s="31" t="n">
        <f aca="false">-C22*Premissas!$B$12</f>
        <v>-141374.604559279</v>
      </c>
      <c r="E22" s="30" t="n">
        <f aca="false">C22+D22</f>
        <v>3731902.23268125</v>
      </c>
      <c r="F22" s="31" t="n">
        <f aca="false">-C22*Premissas!$B$11</f>
        <v>-193663.841862027</v>
      </c>
      <c r="G22" s="32" t="n">
        <f aca="false">E22+F22</f>
        <v>3538238.39081923</v>
      </c>
      <c r="H22" s="33" t="n">
        <f aca="false">G22/C22</f>
        <v>0.9135</v>
      </c>
      <c r="I22" s="31" t="n">
        <f aca="false">-C22*Premissas!$B$14</f>
        <v>-350918.881453992</v>
      </c>
      <c r="J22" s="34" t="n">
        <f aca="false">G22+I22</f>
        <v>3187319.50936523</v>
      </c>
      <c r="K22" s="33" t="n">
        <f aca="false">J22/C22</f>
        <v>0.8229</v>
      </c>
    </row>
    <row r="23" customFormat="false" ht="15" hidden="false" customHeight="true" outlineLevel="0" collapsed="false">
      <c r="A23" s="29" t="n">
        <v>21</v>
      </c>
      <c r="B23" s="29" t="n">
        <f aca="false">YEAR(EDATE(Premissas!$B$8,(A23-1)*12))</f>
        <v>2046</v>
      </c>
      <c r="C23" s="30" t="n">
        <f aca="false">SUMIFS('Fluxo Mensal'!$E:$E,'Fluxo Mensal'!$B:$B,A23)</f>
        <v>4065875.52797232</v>
      </c>
      <c r="D23" s="31" t="n">
        <f aca="false">-C23*Premissas!$B$12</f>
        <v>-148404.45677099</v>
      </c>
      <c r="E23" s="30" t="n">
        <f aca="false">C23+D23</f>
        <v>3917471.07120133</v>
      </c>
      <c r="F23" s="31" t="n">
        <f aca="false">-C23*Premissas!$B$11</f>
        <v>-203293.776398616</v>
      </c>
      <c r="G23" s="32" t="n">
        <f aca="false">E23+F23</f>
        <v>3714177.29480271</v>
      </c>
      <c r="H23" s="33" t="n">
        <f aca="false">G23/C23</f>
        <v>0.9135</v>
      </c>
      <c r="I23" s="31" t="n">
        <f aca="false">-C23*Premissas!$B$14</f>
        <v>-368368.322834292</v>
      </c>
      <c r="J23" s="34" t="n">
        <f aca="false">G23+I23</f>
        <v>3345808.97196842</v>
      </c>
      <c r="K23" s="33" t="n">
        <f aca="false">J23/C23</f>
        <v>0.8229</v>
      </c>
    </row>
    <row r="24" customFormat="false" ht="15" hidden="false" customHeight="true" outlineLevel="0" collapsed="false">
      <c r="A24" s="29" t="n">
        <v>22</v>
      </c>
      <c r="B24" s="29" t="n">
        <f aca="false">YEAR(EDATE(Premissas!$B$8,(A24-1)*12))</f>
        <v>2047</v>
      </c>
      <c r="C24" s="30" t="n">
        <f aca="false">SUMIFS('Fluxo Mensal'!$E:$E,'Fluxo Mensal'!$B:$B,A24)</f>
        <v>4268051.18860074</v>
      </c>
      <c r="D24" s="31" t="n">
        <f aca="false">-C24*Premissas!$B$12</f>
        <v>-155783.868383927</v>
      </c>
      <c r="E24" s="30" t="n">
        <f aca="false">C24+D24</f>
        <v>4112267.32021681</v>
      </c>
      <c r="F24" s="31" t="n">
        <f aca="false">-C24*Premissas!$B$11</f>
        <v>-213402.559430037</v>
      </c>
      <c r="G24" s="32" t="n">
        <f aca="false">E24+F24</f>
        <v>3898864.76078678</v>
      </c>
      <c r="H24" s="33" t="n">
        <f aca="false">G24/C24</f>
        <v>0.9135</v>
      </c>
      <c r="I24" s="31" t="n">
        <f aca="false">-C24*Premissas!$B$14</f>
        <v>-386685.437687227</v>
      </c>
      <c r="J24" s="34" t="n">
        <f aca="false">G24+I24</f>
        <v>3512179.32309955</v>
      </c>
      <c r="K24" s="33" t="n">
        <f aca="false">J24/C24</f>
        <v>0.8229</v>
      </c>
    </row>
    <row r="25" customFormat="false" ht="15" hidden="false" customHeight="true" outlineLevel="0" collapsed="false">
      <c r="A25" s="29" t="n">
        <v>23</v>
      </c>
      <c r="B25" s="29" t="n">
        <f aca="false">YEAR(EDATE(Premissas!$B$8,(A25-1)*12))</f>
        <v>2048</v>
      </c>
      <c r="C25" s="30" t="n">
        <f aca="false">SUMIFS('Fluxo Mensal'!$E:$E,'Fluxo Mensal'!$B:$B,A25)</f>
        <v>4480280.03395391</v>
      </c>
      <c r="D25" s="31" t="n">
        <f aca="false">-C25*Premissas!$B$12</f>
        <v>-163530.221239318</v>
      </c>
      <c r="E25" s="30" t="n">
        <f aca="false">C25+D25</f>
        <v>4316749.81271459</v>
      </c>
      <c r="F25" s="31" t="n">
        <f aca="false">-C25*Premissas!$B$11</f>
        <v>-224014.001697696</v>
      </c>
      <c r="G25" s="32" t="n">
        <f aca="false">E25+F25</f>
        <v>4092735.8110169</v>
      </c>
      <c r="H25" s="33" t="n">
        <f aca="false">G25/C25</f>
        <v>0.9135</v>
      </c>
      <c r="I25" s="31" t="n">
        <f aca="false">-C25*Premissas!$B$14</f>
        <v>-405913.371076224</v>
      </c>
      <c r="J25" s="34" t="n">
        <f aca="false">G25+I25</f>
        <v>3686822.43994067</v>
      </c>
      <c r="K25" s="33" t="n">
        <f aca="false">J25/C25</f>
        <v>0.8229</v>
      </c>
    </row>
    <row r="26" customFormat="false" ht="15" hidden="false" customHeight="true" outlineLevel="0" collapsed="false">
      <c r="A26" s="29" t="n">
        <v>24</v>
      </c>
      <c r="B26" s="29" t="n">
        <f aca="false">YEAR(EDATE(Premissas!$B$8,(A26-1)*12))</f>
        <v>2049</v>
      </c>
      <c r="C26" s="30" t="n">
        <f aca="false">SUMIFS('Fluxo Mensal'!$E:$E,'Fluxo Mensal'!$B:$B,A26)</f>
        <v>4703061.95864227</v>
      </c>
      <c r="D26" s="31" t="n">
        <f aca="false">-C26*Premissas!$B$12</f>
        <v>-171661.761490443</v>
      </c>
      <c r="E26" s="30" t="n">
        <f aca="false">C26+D26</f>
        <v>4531400.19715183</v>
      </c>
      <c r="F26" s="31" t="n">
        <f aca="false">-C26*Premissas!$B$11</f>
        <v>-235153.097932113</v>
      </c>
      <c r="G26" s="32" t="n">
        <f aca="false">E26+F26</f>
        <v>4296247.09921971</v>
      </c>
      <c r="H26" s="33" t="n">
        <f aca="false">G26/C26</f>
        <v>0.9135</v>
      </c>
      <c r="I26" s="31" t="n">
        <f aca="false">-C26*Premissas!$B$14</f>
        <v>-426097.41345299</v>
      </c>
      <c r="J26" s="34" t="n">
        <f aca="false">G26+I26</f>
        <v>3870149.68576672</v>
      </c>
      <c r="K26" s="33" t="n">
        <f aca="false">J26/C26</f>
        <v>0.8229</v>
      </c>
    </row>
    <row r="27" customFormat="false" ht="15" hidden="false" customHeight="true" outlineLevel="0" collapsed="false">
      <c r="A27" s="29" t="n">
        <v>25</v>
      </c>
      <c r="B27" s="29" t="n">
        <f aca="false">YEAR(EDATE(Premissas!$B$8,(A27-1)*12))</f>
        <v>2050</v>
      </c>
      <c r="C27" s="30" t="n">
        <f aca="false">SUMIFS('Fluxo Mensal'!$E:$E,'Fluxo Mensal'!$B:$B,A27)</f>
        <v>4936921.71453576</v>
      </c>
      <c r="D27" s="31" t="n">
        <f aca="false">-C27*Premissas!$B$12</f>
        <v>-180197.642580555</v>
      </c>
      <c r="E27" s="30" t="n">
        <f aca="false">C27+D27</f>
        <v>4756724.0719552</v>
      </c>
      <c r="F27" s="31" t="n">
        <f aca="false">-C27*Premissas!$B$11</f>
        <v>-246846.085726788</v>
      </c>
      <c r="G27" s="32" t="n">
        <f aca="false">E27+F27</f>
        <v>4509877.98622841</v>
      </c>
      <c r="H27" s="33" t="n">
        <f aca="false">G27/C27</f>
        <v>0.9135</v>
      </c>
      <c r="I27" s="31" t="n">
        <f aca="false">-C27*Premissas!$B$14</f>
        <v>-447285.107336939</v>
      </c>
      <c r="J27" s="34" t="n">
        <f aca="false">G27+I27</f>
        <v>4062592.87889147</v>
      </c>
      <c r="K27" s="33" t="n">
        <f aca="false">J27/C27</f>
        <v>0.8229</v>
      </c>
    </row>
    <row r="28" customFormat="false" ht="15" hidden="false" customHeight="true" outlineLevel="0" collapsed="false">
      <c r="A28" s="29" t="n">
        <v>26</v>
      </c>
      <c r="B28" s="29" t="n">
        <f aca="false">YEAR(EDATE(Premissas!$B$8,(A28-1)*12))</f>
        <v>2051</v>
      </c>
      <c r="C28" s="30" t="n">
        <f aca="false">SUMIFS('Fluxo Mensal'!$E:$E,'Fluxo Mensal'!$B:$B,A28)</f>
        <v>5182410.14679105</v>
      </c>
      <c r="D28" s="31" t="n">
        <f aca="false">-C28*Premissas!$B$12</f>
        <v>-189157.970357873</v>
      </c>
      <c r="E28" s="30" t="n">
        <f aca="false">C28+D28</f>
        <v>4993252.17643317</v>
      </c>
      <c r="F28" s="31" t="n">
        <f aca="false">-C28*Premissas!$B$11</f>
        <v>-259120.507339552</v>
      </c>
      <c r="G28" s="32" t="n">
        <f aca="false">E28+F28</f>
        <v>4734131.66909362</v>
      </c>
      <c r="H28" s="33" t="n">
        <f aca="false">G28/C28</f>
        <v>0.9135</v>
      </c>
      <c r="I28" s="31" t="n">
        <f aca="false">-C28*Premissas!$B$14</f>
        <v>-469526.359299269</v>
      </c>
      <c r="J28" s="34" t="n">
        <f aca="false">G28+I28</f>
        <v>4264605.30979435</v>
      </c>
      <c r="K28" s="33" t="n">
        <f aca="false">J28/C28</f>
        <v>0.8229</v>
      </c>
    </row>
    <row r="29" customFormat="false" ht="15" hidden="false" customHeight="true" outlineLevel="0" collapsed="false">
      <c r="A29" s="29" t="n">
        <v>27</v>
      </c>
      <c r="B29" s="29" t="n">
        <f aca="false">YEAR(EDATE(Premissas!$B$8,(A29-1)*12))</f>
        <v>2052</v>
      </c>
      <c r="C29" s="30" t="n">
        <f aca="false">SUMIFS('Fluxo Mensal'!$E:$E,'Fluxo Mensal'!$B:$B,A29)</f>
        <v>5440105.49134023</v>
      </c>
      <c r="D29" s="31" t="n">
        <f aca="false">-C29*Premissas!$B$12</f>
        <v>-198563.850433918</v>
      </c>
      <c r="E29" s="30" t="n">
        <f aca="false">C29+D29</f>
        <v>5241541.64090631</v>
      </c>
      <c r="F29" s="31" t="n">
        <f aca="false">-C29*Premissas!$B$11</f>
        <v>-272005.274567011</v>
      </c>
      <c r="G29" s="32" t="n">
        <f aca="false">E29+F29</f>
        <v>4969536.3663393</v>
      </c>
      <c r="H29" s="33" t="n">
        <f aca="false">G29/C29</f>
        <v>0.9135</v>
      </c>
      <c r="I29" s="31" t="n">
        <f aca="false">-C29*Premissas!$B$14</f>
        <v>-492873.557515425</v>
      </c>
      <c r="J29" s="34" t="n">
        <f aca="false">G29+I29</f>
        <v>4476662.80882387</v>
      </c>
      <c r="K29" s="33" t="n">
        <f aca="false">J29/C29</f>
        <v>0.8229</v>
      </c>
    </row>
    <row r="30" customFormat="false" ht="15" hidden="false" customHeight="true" outlineLevel="0" collapsed="false">
      <c r="A30" s="29" t="n">
        <v>28</v>
      </c>
      <c r="B30" s="29" t="n">
        <f aca="false">YEAR(EDATE(Premissas!$B$8,(A30-1)*12))</f>
        <v>2053</v>
      </c>
      <c r="C30" s="30" t="n">
        <f aca="false">SUMIFS('Fluxo Mensal'!$E:$E,'Fluxo Mensal'!$B:$B,A30)</f>
        <v>1200900.69953429</v>
      </c>
      <c r="D30" s="31" t="n">
        <f aca="false">-C30*Premissas!$B$12</f>
        <v>-43832.8755330017</v>
      </c>
      <c r="E30" s="30" t="n">
        <f aca="false">C30+D30</f>
        <v>1157067.82400129</v>
      </c>
      <c r="F30" s="31" t="n">
        <f aca="false">-C30*Premissas!$B$11</f>
        <v>-60045.0349767146</v>
      </c>
      <c r="G30" s="32" t="n">
        <f aca="false">E30+F30</f>
        <v>1097022.78902458</v>
      </c>
      <c r="H30" s="33" t="n">
        <f aca="false">G30/C30</f>
        <v>0.9135</v>
      </c>
      <c r="I30" s="31" t="n">
        <f aca="false">-C30*Premissas!$B$14</f>
        <v>-108801.603377807</v>
      </c>
      <c r="J30" s="34" t="n">
        <f aca="false">G30+I30</f>
        <v>988221.185646769</v>
      </c>
      <c r="K30" s="33" t="n">
        <f aca="false">J30/C30</f>
        <v>0.8229</v>
      </c>
    </row>
    <row r="31" customFormat="false" ht="15" hidden="false" customHeight="true" outlineLevel="0" collapsed="false">
      <c r="A31" s="35" t="s">
        <v>57</v>
      </c>
      <c r="B31" s="36"/>
      <c r="C31" s="37" t="n">
        <f aca="false">SUM(C3:C30)</f>
        <v>85065759.6890341</v>
      </c>
      <c r="D31" s="37" t="n">
        <f aca="false">SUM(D3:D30)</f>
        <v>-3104900.22864974</v>
      </c>
      <c r="E31" s="37" t="n">
        <f aca="false">SUM(E3:E30)</f>
        <v>81960859.4603844</v>
      </c>
      <c r="F31" s="37" t="n">
        <f aca="false">SUM(F3:F30)</f>
        <v>-4253287.98445171</v>
      </c>
      <c r="G31" s="37" t="n">
        <f aca="false">SUM(G3:G30)</f>
        <v>77707571.4759327</v>
      </c>
      <c r="H31" s="36"/>
      <c r="I31" s="37" t="n">
        <f aca="false">SUM(I3:I30)</f>
        <v>-7706957.82782649</v>
      </c>
      <c r="J31" s="37" t="n">
        <f aca="false">SUM(J3:J30)</f>
        <v>70000613.6481062</v>
      </c>
      <c r="K31" s="36"/>
    </row>
    <row r="33" customFormat="false" ht="87.75" hidden="false" customHeight="true" outlineLevel="0" collapsed="false">
      <c r="A33" s="38" t="s">
        <v>58</v>
      </c>
      <c r="B33" s="38"/>
      <c r="C33" s="38"/>
      <c r="D33" s="38"/>
      <c r="E33" s="38"/>
      <c r="F33" s="38"/>
      <c r="G33" s="38"/>
      <c r="H33" s="38"/>
      <c r="I33" s="38"/>
      <c r="J33" s="38"/>
      <c r="K33" s="38"/>
    </row>
  </sheetData>
  <mergeCells count="1">
    <mergeCell ref="A33:K3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10"/>
  </cols>
  <sheetData>
    <row r="1" customFormat="false" ht="17.25" hidden="false" customHeight="true" outlineLevel="0" collapsed="false">
      <c r="A1" s="2" t="s">
        <v>59</v>
      </c>
    </row>
    <row r="4" customFormat="false" ht="15" hidden="false" customHeight="true" outlineLevel="0" collapsed="false">
      <c r="A4" s="39" t="s">
        <v>60</v>
      </c>
    </row>
    <row r="5" customFormat="false" ht="45" hidden="false" customHeight="true" outlineLevel="0" collapsed="false">
      <c r="A5" s="40" t="s">
        <v>61</v>
      </c>
    </row>
    <row r="7" customFormat="false" ht="15" hidden="false" customHeight="true" outlineLevel="0" collapsed="false">
      <c r="A7" s="39" t="s">
        <v>62</v>
      </c>
    </row>
    <row r="8" customFormat="false" ht="30" hidden="false" customHeight="true" outlineLevel="0" collapsed="false">
      <c r="A8" s="40" t="s">
        <v>63</v>
      </c>
    </row>
    <row r="11" customFormat="false" ht="15" hidden="false" customHeight="true" outlineLevel="0" collapsed="false">
      <c r="A11" s="39" t="s">
        <v>64</v>
      </c>
    </row>
    <row r="12" customFormat="false" ht="45" hidden="false" customHeight="true" outlineLevel="0" collapsed="false">
      <c r="A12" s="40" t="s">
        <v>65</v>
      </c>
    </row>
    <row r="14" customFormat="false" ht="15" hidden="false" customHeight="true" outlineLevel="0" collapsed="false">
      <c r="A14" s="39" t="s">
        <v>66</v>
      </c>
    </row>
    <row r="15" customFormat="false" ht="30" hidden="false" customHeight="true" outlineLevel="0" collapsed="false">
      <c r="A15" s="40" t="s">
        <v>67</v>
      </c>
    </row>
    <row r="18" customFormat="false" ht="15" hidden="false" customHeight="true" outlineLevel="0" collapsed="false">
      <c r="A18" s="39" t="s">
        <v>68</v>
      </c>
    </row>
    <row r="19" customFormat="false" ht="60" hidden="false" customHeight="true" outlineLevel="0" collapsed="false">
      <c r="A19" s="40" t="s">
        <v>69</v>
      </c>
    </row>
    <row r="21" customFormat="false" ht="15" hidden="false" customHeight="true" outlineLevel="0" collapsed="false">
      <c r="A21" s="39" t="s">
        <v>70</v>
      </c>
    </row>
    <row r="22" customFormat="false" ht="30" hidden="false" customHeight="true" outlineLevel="0" collapsed="false">
      <c r="A22" s="40" t="s">
        <v>71</v>
      </c>
    </row>
    <row r="25" customFormat="false" ht="15" hidden="false" customHeight="true" outlineLevel="0" collapsed="false">
      <c r="A25" s="39" t="s">
        <v>72</v>
      </c>
    </row>
    <row r="26" customFormat="false" ht="30" hidden="false" customHeight="true" outlineLevel="0" collapsed="false">
      <c r="A26" s="40" t="s">
        <v>73</v>
      </c>
    </row>
    <row r="28" customFormat="false" ht="15" hidden="false" customHeight="true" outlineLevel="0" collapsed="false">
      <c r="A28" s="39" t="s">
        <v>74</v>
      </c>
    </row>
    <row r="29" customFormat="false" ht="30" hidden="false" customHeight="true" outlineLevel="0" collapsed="false">
      <c r="A29" s="40" t="s">
        <v>75</v>
      </c>
    </row>
    <row r="32" customFormat="false" ht="15" hidden="false" customHeight="true" outlineLevel="0" collapsed="false">
      <c r="A32" s="39" t="s">
        <v>76</v>
      </c>
    </row>
    <row r="33" customFormat="false" ht="45" hidden="false" customHeight="true" outlineLevel="0" collapsed="false">
      <c r="A33" s="40" t="s">
        <v>77</v>
      </c>
    </row>
    <row r="36" customFormat="false" ht="15" hidden="false" customHeight="true" outlineLevel="0" collapsed="false">
      <c r="A36" s="39" t="s">
        <v>78</v>
      </c>
    </row>
    <row r="37" customFormat="false" ht="30" hidden="false" customHeight="true" outlineLevel="0" collapsed="false">
      <c r="A37" s="40" t="s">
        <v>79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LibreOffice/26.2.4.2$Linux_X86_64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2026-08-04T14:54:40Z</dcterms:created>
  <dc:creator>openpyxl</dc:creator>
  <dc:description/>
  <dc:language>en-US</dc:language>
  <cp:lastModifiedBy/>
  <dcterms:modified xsi:type="dcterms:W3CDTF">2026-08-10T17:21:53Z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